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1.00 Дирекция\01.06 Планово-экономический отдел\Проект Итуруп\Раскрытие\"/>
    </mc:Choice>
  </mc:AlternateContent>
  <bookViews>
    <workbookView xWindow="0" yWindow="0" windowWidth="28800" windowHeight="12435" activeTab="3"/>
  </bookViews>
  <sheets>
    <sheet name="Китовое" sheetId="1" r:id="rId1"/>
    <sheet name="Рейдово" sheetId="2" r:id="rId2"/>
    <sheet name="Горное" sheetId="3" r:id="rId3"/>
    <sheet name="Буревестник" sheetId="4" r:id="rId4"/>
  </sheets>
  <definedNames>
    <definedName name="_xlnm.Print_Area" localSheetId="3">Буревестник!$A$1:$AA$34</definedName>
    <definedName name="_xlnm.Print_Area" localSheetId="2">Горное!$A$1:$AA$34</definedName>
    <definedName name="_xlnm.Print_Area" localSheetId="0">Китовое!$A$1:$AA$36</definedName>
    <definedName name="_xlnm.Print_Area" localSheetId="1">Рейдово!$A$1:$AA$36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29" i="3" l="1"/>
  <c r="W28" i="3"/>
  <c r="W27" i="3"/>
  <c r="AB28" i="4"/>
  <c r="W11" i="4"/>
  <c r="AA8" i="4"/>
  <c r="AA11" i="4"/>
  <c r="W11" i="2"/>
  <c r="W11" i="3"/>
  <c r="X10" i="4"/>
  <c r="AA28" i="4"/>
  <c r="Y28" i="4"/>
  <c r="W28" i="4"/>
  <c r="Z26" i="4"/>
  <c r="Y26" i="4"/>
  <c r="X26" i="4"/>
  <c r="AA25" i="4"/>
  <c r="AA24" i="4"/>
  <c r="AA26" i="4" s="1"/>
  <c r="AA23" i="4"/>
  <c r="AA22" i="4"/>
  <c r="Z21" i="4"/>
  <c r="X21" i="4"/>
  <c r="AA21" i="4" s="1"/>
  <c r="AA20" i="4"/>
  <c r="AA19" i="4"/>
  <c r="Z18" i="4"/>
  <c r="AA18" i="4" s="1"/>
  <c r="X18" i="4"/>
  <c r="AA17" i="4"/>
  <c r="AA16" i="4"/>
  <c r="AA15" i="4"/>
  <c r="Z15" i="4"/>
  <c r="X15" i="4"/>
  <c r="AA14" i="4"/>
  <c r="AA13" i="4"/>
  <c r="AA12" i="4"/>
  <c r="Z11" i="4"/>
  <c r="Y29" i="4" s="1"/>
  <c r="Y27" i="4" s="1"/>
  <c r="Y11" i="4"/>
  <c r="X11" i="4"/>
  <c r="W10" i="4"/>
  <c r="W9" i="4"/>
  <c r="W8" i="4"/>
  <c r="Y28" i="3"/>
  <c r="Y26" i="3"/>
  <c r="Z26" i="3"/>
  <c r="X26" i="3"/>
  <c r="W29" i="4" l="1"/>
  <c r="W27" i="4" s="1"/>
  <c r="AA27" i="4" s="1"/>
  <c r="AA28" i="3"/>
  <c r="AA25" i="3"/>
  <c r="AA24" i="3"/>
  <c r="AA26" i="3" s="1"/>
  <c r="AA23" i="3"/>
  <c r="AA22" i="3"/>
  <c r="Z21" i="3"/>
  <c r="X21" i="3"/>
  <c r="AA21" i="3" s="1"/>
  <c r="AA20" i="3"/>
  <c r="AA19" i="3"/>
  <c r="Z18" i="3"/>
  <c r="X18" i="3"/>
  <c r="AA18" i="3" s="1"/>
  <c r="AA17" i="3"/>
  <c r="AA16" i="3"/>
  <c r="Z15" i="3"/>
  <c r="X15" i="3"/>
  <c r="AA15" i="3" s="1"/>
  <c r="AA14" i="3"/>
  <c r="AA12" i="3"/>
  <c r="Z11" i="3"/>
  <c r="Y29" i="3" s="1"/>
  <c r="Y11" i="3"/>
  <c r="X11" i="3"/>
  <c r="W10" i="3"/>
  <c r="W9" i="3"/>
  <c r="AA8" i="3"/>
  <c r="AA11" i="3" s="1"/>
  <c r="W8" i="3"/>
  <c r="X13" i="2"/>
  <c r="X12" i="2"/>
  <c r="X10" i="2"/>
  <c r="Y29" i="2"/>
  <c r="W29" i="2"/>
  <c r="AA29" i="2" s="1"/>
  <c r="Z27" i="2"/>
  <c r="X27" i="2"/>
  <c r="AA27" i="2" s="1"/>
  <c r="AA26" i="2"/>
  <c r="AA25" i="2"/>
  <c r="AA24" i="2"/>
  <c r="AA23" i="2"/>
  <c r="AA22" i="2"/>
  <c r="Z21" i="2"/>
  <c r="X21" i="2"/>
  <c r="AA21" i="2" s="1"/>
  <c r="AA20" i="2"/>
  <c r="AA19" i="2"/>
  <c r="Z18" i="2"/>
  <c r="X18" i="2"/>
  <c r="AA18" i="2" s="1"/>
  <c r="AA17" i="2"/>
  <c r="AA16" i="2"/>
  <c r="Z15" i="2"/>
  <c r="X15" i="2"/>
  <c r="AA15" i="2" s="1"/>
  <c r="AA14" i="2"/>
  <c r="AA13" i="2"/>
  <c r="AA12" i="2"/>
  <c r="Z11" i="2"/>
  <c r="Y30" i="2" s="1"/>
  <c r="Y28" i="2" s="1"/>
  <c r="Y11" i="2"/>
  <c r="X11" i="2"/>
  <c r="W10" i="2"/>
  <c r="W9" i="2"/>
  <c r="AA8" i="2"/>
  <c r="AA11" i="2" s="1"/>
  <c r="W8" i="2"/>
  <c r="W29" i="1"/>
  <c r="X27" i="1"/>
  <c r="AA25" i="1"/>
  <c r="Z21" i="1"/>
  <c r="X21" i="1"/>
  <c r="AA20" i="1"/>
  <c r="AA19" i="1"/>
  <c r="X18" i="1"/>
  <c r="X15" i="1"/>
  <c r="W9" i="1"/>
  <c r="W8" i="1"/>
  <c r="X10" i="1"/>
  <c r="X11" i="1" s="1"/>
  <c r="W10" i="1"/>
  <c r="AA29" i="4" l="1"/>
  <c r="Y27" i="3"/>
  <c r="AA13" i="3"/>
  <c r="W30" i="2"/>
  <c r="W11" i="1"/>
  <c r="W30" i="1"/>
  <c r="AA21" i="1"/>
  <c r="W28" i="1"/>
  <c r="AA29" i="3" l="1"/>
  <c r="AB29" i="4" s="1"/>
  <c r="AA27" i="3"/>
  <c r="AB27" i="4" s="1"/>
  <c r="AA30" i="2"/>
  <c r="W28" i="2"/>
  <c r="AA28" i="2" s="1"/>
  <c r="Y11" i="1" l="1"/>
  <c r="Z11" i="1"/>
  <c r="AA8" i="1" l="1"/>
  <c r="AA11" i="1" s="1"/>
  <c r="AA17" i="1" l="1"/>
  <c r="AA12" i="1" l="1"/>
  <c r="Z18" i="1" l="1"/>
  <c r="AA18" i="1" l="1"/>
  <c r="AA16" i="1"/>
  <c r="Y29" i="1" l="1"/>
  <c r="AA13" i="1" l="1"/>
  <c r="Z27" i="1" l="1"/>
  <c r="Z15" i="1"/>
  <c r="Y30" i="1" l="1"/>
  <c r="Y28" i="1" l="1"/>
  <c r="AA27" i="1" l="1"/>
  <c r="AA30" i="1" l="1"/>
  <c r="AA15" i="1"/>
  <c r="AA26" i="1"/>
  <c r="AA24" i="1"/>
  <c r="AA23" i="1"/>
  <c r="AA22" i="1"/>
  <c r="AA14" i="1"/>
  <c r="AA29" i="1"/>
  <c r="AA28" i="1" l="1"/>
</calcChain>
</file>

<file path=xl/sharedStrings.xml><?xml version="1.0" encoding="utf-8"?>
<sst xmlns="http://schemas.openxmlformats.org/spreadsheetml/2006/main" count="290" uniqueCount="43">
  <si>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</si>
  <si>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</si>
  <si>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</si>
  <si>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</si>
  <si>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</si>
  <si>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</si>
  <si>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</si>
  <si>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</si>
  <si>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</si>
  <si>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</si>
  <si>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</si>
  <si>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</si>
  <si>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</si>
  <si>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Тарифная группа</t>
  </si>
  <si>
    <t>полезный отпуск, т.кВт*ч</t>
  </si>
  <si>
    <t>уровень напря-жения</t>
  </si>
  <si>
    <t xml:space="preserve">Население </t>
  </si>
  <si>
    <t>НН</t>
  </si>
  <si>
    <r>
      <rPr>
        <b/>
        <sz val="10"/>
        <color theme="1"/>
        <rFont val="Times New Roman"/>
        <family val="1"/>
        <charset val="204"/>
      </rPr>
      <t>тариф</t>
    </r>
    <r>
      <rPr>
        <b/>
        <sz val="8"/>
        <color theme="1"/>
        <rFont val="Times New Roman"/>
        <family val="1"/>
        <charset val="204"/>
      </rPr>
      <t>,руб./    кВт*ч без НДС</t>
    </r>
  </si>
  <si>
    <t>Прочие потребители</t>
  </si>
  <si>
    <t>СН-II, тыс.кВт*ч</t>
  </si>
  <si>
    <t>СН-II</t>
  </si>
  <si>
    <t>НН, тыс.кВт*ч</t>
  </si>
  <si>
    <t>Итого население</t>
  </si>
  <si>
    <t>Итого федеральный бюджет</t>
  </si>
  <si>
    <t>Итого прочие потребители</t>
  </si>
  <si>
    <t>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</si>
  <si>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Итого полезный (тов) отпуск, тыс.кВт*ч</t>
  </si>
  <si>
    <t>45.Г. ИНФОРМАЦИЯ</t>
  </si>
  <si>
    <t>Итого ЖКХ</t>
  </si>
  <si>
    <t>ОП "Мобильные ГТЭС Итуруп"</t>
  </si>
  <si>
    <t>о.Итуруп ДЭС "Китовое" 2022г.</t>
  </si>
  <si>
    <r>
      <t xml:space="preserve">Бюджетные потребилели, финансируемые из средств </t>
    </r>
    <r>
      <rPr>
        <b/>
        <u/>
        <sz val="12"/>
        <color theme="1"/>
        <rFont val="Times New Roman"/>
        <family val="1"/>
        <charset val="204"/>
      </rPr>
      <t>федерального бюджета</t>
    </r>
  </si>
  <si>
    <r>
      <t>Бюджетные потребилели, финансируемые из средств</t>
    </r>
    <r>
      <rPr>
        <b/>
        <u/>
        <sz val="12"/>
        <color theme="1"/>
        <rFont val="Times New Roman"/>
        <family val="1"/>
        <charset val="204"/>
      </rPr>
      <t xml:space="preserve"> областного и муниципального бюджетов</t>
    </r>
  </si>
  <si>
    <r>
      <t xml:space="preserve">Предприятия, имеющие право на льготные тарифы на электроэнергию </t>
    </r>
    <r>
      <rPr>
        <b/>
        <u/>
        <sz val="12"/>
        <color theme="1"/>
        <rFont val="Times New Roman"/>
        <family val="1"/>
        <charset val="204"/>
      </rPr>
      <t>(производство хлеба)</t>
    </r>
  </si>
  <si>
    <r>
      <t xml:space="preserve">Предприятия, имеющие право на льготные тарифы на электроэнергию </t>
    </r>
    <r>
      <rPr>
        <b/>
        <u/>
        <sz val="12"/>
        <color theme="1"/>
        <rFont val="Times New Roman"/>
        <family val="1"/>
        <charset val="204"/>
      </rPr>
      <t>(предприятия торговли)</t>
    </r>
  </si>
  <si>
    <r>
      <t xml:space="preserve">Предприятия, имеющие право на льготные тарифы на электроэнергию </t>
    </r>
    <r>
      <rPr>
        <b/>
        <u/>
        <sz val="12"/>
        <color theme="1"/>
        <rFont val="Times New Roman"/>
        <family val="1"/>
        <charset val="204"/>
      </rPr>
      <t>(предприятия ЖКХ)</t>
    </r>
  </si>
  <si>
    <r>
      <t xml:space="preserve">Предприятия, имеющие право на льготные тарифы на электроэнергию </t>
    </r>
    <r>
      <rPr>
        <b/>
        <u/>
        <sz val="12"/>
        <color theme="1"/>
        <rFont val="Times New Roman"/>
        <family val="1"/>
        <charset val="204"/>
      </rPr>
      <t>(рыбная промышл)</t>
    </r>
  </si>
  <si>
    <t>Итого рыбная промышленность</t>
  </si>
  <si>
    <t>Исп. Овчинникова С.А.</t>
  </si>
  <si>
    <t>о.Итуруп ДЭС "Рейдово" 2022г.</t>
  </si>
  <si>
    <t>о.Итуруп ДЭС "Горное" 2022г.</t>
  </si>
  <si>
    <t>о.Итуруп ДЭС "Буревестник"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</si>
</sst>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1" fillId="0" borderId="0" xfId="0" applyFont="1" applyFill="1"/>
    <xf numFmtId="0" fontId="5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2" fontId="7" fillId="0" borderId="2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/>
    <xf numFmtId="0" fontId="4" fillId="0" borderId="0" xfId="0" applyFont="1" applyFill="1"/>
    <xf numFmtId="166" fontId="1" fillId="0" borderId="0" xfId="0" applyNumberFormat="1" applyFont="1" applyFill="1"/>
    <xf numFmtId="0" fontId="7" fillId="0" borderId="13" xfId="0" applyFont="1" applyFill="1" applyBorder="1" applyAlignment="1">
      <alignment horizontal="center" vertical="center" wrapText="1"/>
    </xf>
    <xf numFmtId="0" fontId="10" fillId="0" borderId="0" xfId="0" applyFont="1" applyFill="1"/>
    <xf numFmtId="2" fontId="1" fillId="0" borderId="0" xfId="0" applyNumberFormat="1" applyFont="1" applyFill="1"/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vertical="center"/>
    </xf>
    <xf numFmtId="2" fontId="6" fillId="0" borderId="15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11" fillId="0" borderId="19" xfId="0" applyNumberFormat="1" applyFont="1" applyFill="1" applyBorder="1" applyAlignment="1">
      <alignment horizontal="right" vertical="center"/>
    </xf>
    <xf numFmtId="165" fontId="11" fillId="0" borderId="25" xfId="0" applyNumberFormat="1" applyFont="1" applyFill="1" applyBorder="1" applyAlignment="1">
      <alignment horizontal="right" vertical="center"/>
    </xf>
    <xf numFmtId="2" fontId="6" fillId="0" borderId="23" xfId="0" applyNumberFormat="1" applyFont="1" applyFill="1" applyBorder="1" applyAlignment="1">
      <alignment horizontal="center" vertical="center"/>
    </xf>
    <xf numFmtId="165" fontId="6" fillId="0" borderId="24" xfId="0" applyNumberFormat="1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 vertical="center"/>
    </xf>
    <xf numFmtId="165" fontId="6" fillId="0" borderId="24" xfId="0" applyNumberFormat="1" applyFont="1" applyFill="1" applyBorder="1" applyAlignment="1">
      <alignment vertical="center"/>
    </xf>
    <xf numFmtId="165" fontId="11" fillId="0" borderId="25" xfId="0" applyNumberFormat="1" applyFont="1" applyFill="1" applyBorder="1" applyAlignment="1">
      <alignment vertical="center"/>
    </xf>
    <xf numFmtId="2" fontId="7" fillId="0" borderId="13" xfId="0" applyNumberFormat="1" applyFont="1" applyFill="1" applyBorder="1" applyAlignment="1">
      <alignment horizontal="left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 wrapText="1"/>
    </xf>
    <xf numFmtId="165" fontId="6" fillId="0" borderId="27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vertical="center"/>
    </xf>
    <xf numFmtId="165" fontId="6" fillId="0" borderId="27" xfId="0" applyNumberFormat="1" applyFont="1" applyFill="1" applyBorder="1" applyAlignment="1">
      <alignment vertical="center"/>
    </xf>
    <xf numFmtId="2" fontId="6" fillId="0" borderId="27" xfId="0" applyNumberFormat="1" applyFont="1" applyFill="1" applyBorder="1" applyAlignment="1">
      <alignment horizontal="center" vertical="center"/>
    </xf>
    <xf numFmtId="165" fontId="11" fillId="0" borderId="28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vertical="center"/>
    </xf>
    <xf numFmtId="165" fontId="11" fillId="0" borderId="17" xfId="0" applyNumberFormat="1" applyFont="1" applyFill="1" applyBorder="1" applyAlignment="1">
      <alignment vertical="center"/>
    </xf>
    <xf numFmtId="2" fontId="11" fillId="0" borderId="13" xfId="0" applyNumberFormat="1" applyFont="1" applyFill="1" applyBorder="1" applyAlignment="1">
      <alignment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/>
    </xf>
    <xf numFmtId="2" fontId="4" fillId="0" borderId="27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165" fontId="6" fillId="0" borderId="30" xfId="0" applyNumberFormat="1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vertical="center" wrapText="1"/>
    </xf>
    <xf numFmtId="165" fontId="6" fillId="0" borderId="30" xfId="0" applyNumberFormat="1" applyFont="1" applyFill="1" applyBorder="1" applyAlignment="1">
      <alignment vertical="center"/>
    </xf>
    <xf numFmtId="165" fontId="11" fillId="0" borderId="31" xfId="0" applyNumberFormat="1" applyFont="1" applyFill="1" applyBorder="1" applyAlignment="1">
      <alignment vertical="center"/>
    </xf>
    <xf numFmtId="2" fontId="1" fillId="0" borderId="27" xfId="0" applyNumberFormat="1" applyFont="1" applyFill="1" applyBorder="1" applyAlignment="1">
      <alignment vertical="center" wrapText="1"/>
    </xf>
    <xf numFmtId="2" fontId="1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vertical="center"/>
    </xf>
    <xf numFmtId="165" fontId="11" fillId="0" borderId="17" xfId="0" applyNumberFormat="1" applyFont="1" applyFill="1" applyBorder="1" applyAlignment="1">
      <alignment horizontal="right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vertical="center"/>
    </xf>
    <xf numFmtId="2" fontId="6" fillId="0" borderId="24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2" fontId="1" fillId="0" borderId="16" xfId="0" applyNumberFormat="1" applyFont="1" applyFill="1" applyBorder="1" applyAlignment="1">
      <alignment vertical="center"/>
    </xf>
    <xf numFmtId="2" fontId="1" fillId="0" borderId="24" xfId="0" applyNumberFormat="1" applyFont="1" applyFill="1" applyBorder="1" applyAlignment="1">
      <alignment vertical="center"/>
    </xf>
    <xf numFmtId="2" fontId="6" fillId="0" borderId="16" xfId="0" applyNumberFormat="1" applyFont="1" applyFill="1" applyBorder="1" applyAlignment="1">
      <alignment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right" vertical="center"/>
    </xf>
    <xf numFmtId="165" fontId="2" fillId="0" borderId="14" xfId="0" applyNumberFormat="1" applyFont="1" applyFill="1" applyBorder="1" applyAlignment="1">
      <alignment horizontal="right" vertical="center"/>
    </xf>
    <xf numFmtId="165" fontId="2" fillId="0" borderId="24" xfId="0" applyNumberFormat="1" applyFont="1" applyFill="1" applyBorder="1" applyAlignment="1">
      <alignment horizontal="right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vertical="center"/>
    </xf>
    <xf numFmtId="2" fontId="1" fillId="0" borderId="2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165" fontId="2" fillId="0" borderId="15" xfId="0" applyNumberFormat="1" applyFont="1" applyFill="1" applyBorder="1" applyAlignment="1">
      <alignment horizontal="right" vertical="center"/>
    </xf>
    <xf numFmtId="165" fontId="2" fillId="0" borderId="18" xfId="0" applyNumberFormat="1" applyFont="1" applyFill="1" applyBorder="1" applyAlignment="1">
      <alignment horizontal="right" vertical="center"/>
    </xf>
    <xf numFmtId="165" fontId="2" fillId="0" borderId="23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2" fontId="6" fillId="0" borderId="2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vertical="top" wrapText="1"/>
    </xf>
    <xf numFmtId="2" fontId="7" fillId="0" borderId="5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2" fontId="6" fillId="0" borderId="32" xfId="0" applyNumberFormat="1" applyFont="1" applyFill="1" applyBorder="1" applyAlignment="1">
      <alignment horizontal="center" vertical="center"/>
    </xf>
    <xf numFmtId="165" fontId="6" fillId="0" borderId="33" xfId="0" applyNumberFormat="1" applyFont="1" applyFill="1" applyBorder="1" applyAlignment="1">
      <alignment horizontal="center" vertical="center"/>
    </xf>
    <xf numFmtId="2" fontId="6" fillId="0" borderId="33" xfId="0" applyNumberFormat="1" applyFont="1" applyFill="1" applyBorder="1" applyAlignment="1">
      <alignment horizontal="center" vertical="center"/>
    </xf>
    <xf numFmtId="2" fontId="6" fillId="0" borderId="33" xfId="0" applyNumberFormat="1" applyFont="1" applyFill="1" applyBorder="1" applyAlignment="1">
      <alignment vertical="center"/>
    </xf>
    <xf numFmtId="0" fontId="11" fillId="0" borderId="34" xfId="0" applyFont="1" applyFill="1" applyBorder="1" applyAlignment="1">
      <alignment vertical="center"/>
    </xf>
    <xf numFmtId="2" fontId="4" fillId="0" borderId="26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/>
    </xf>
    <xf numFmtId="2" fontId="4" fillId="0" borderId="27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2" fontId="15" fillId="0" borderId="16" xfId="0" applyNumberFormat="1" applyFont="1" applyFill="1" applyBorder="1" applyAlignment="1">
      <alignment vertical="center"/>
    </xf>
    <xf numFmtId="2" fontId="15" fillId="0" borderId="14" xfId="0" applyNumberFormat="1" applyFont="1" applyFill="1" applyBorder="1" applyAlignment="1">
      <alignment vertical="center"/>
    </xf>
    <xf numFmtId="2" fontId="15" fillId="0" borderId="33" xfId="0" applyNumberFormat="1" applyFont="1" applyFill="1" applyBorder="1" applyAlignment="1">
      <alignment vertical="center"/>
    </xf>
    <xf numFmtId="2" fontId="15" fillId="0" borderId="24" xfId="0" applyNumberFormat="1" applyFont="1" applyFill="1" applyBorder="1" applyAlignment="1">
      <alignment vertical="center"/>
    </xf>
    <xf numFmtId="165" fontId="15" fillId="0" borderId="27" xfId="0" applyNumberFormat="1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165" fontId="15" fillId="0" borderId="24" xfId="0" applyNumberFormat="1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horizontal="center" vertical="center"/>
    </xf>
    <xf numFmtId="165" fontId="15" fillId="0" borderId="24" xfId="0" applyNumberFormat="1" applyFont="1" applyFill="1" applyBorder="1" applyAlignment="1">
      <alignment horizontal="center" vertical="center"/>
    </xf>
    <xf numFmtId="165" fontId="15" fillId="0" borderId="27" xfId="0" applyNumberFormat="1" applyFont="1" applyFill="1" applyBorder="1" applyAlignment="1">
      <alignment horizontal="center" vertical="center"/>
    </xf>
    <xf numFmtId="165" fontId="15" fillId="0" borderId="30" xfId="0" applyNumberFormat="1" applyFont="1" applyFill="1" applyBorder="1" applyAlignment="1">
      <alignment vertical="center"/>
    </xf>
    <xf numFmtId="0" fontId="16" fillId="0" borderId="0" xfId="0" applyFont="1" applyFill="1"/>
    <xf numFmtId="165" fontId="16" fillId="0" borderId="0" xfId="0" applyNumberFormat="1" applyFont="1" applyFill="1"/>
    <xf numFmtId="0" fontId="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2" fontId="6" fillId="2" borderId="16" xfId="0" applyNumberFormat="1" applyFont="1" applyFill="1" applyBorder="1" applyAlignment="1">
      <alignment horizontal="center" vertical="center"/>
    </xf>
    <xf numFmtId="2" fontId="15" fillId="2" borderId="16" xfId="0" applyNumberFormat="1" applyFont="1" applyFill="1" applyBorder="1" applyAlignment="1">
      <alignment vertical="center"/>
    </xf>
    <xf numFmtId="2" fontId="6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vertical="center"/>
    </xf>
    <xf numFmtId="2" fontId="6" fillId="2" borderId="33" xfId="0" applyNumberFormat="1" applyFont="1" applyFill="1" applyBorder="1" applyAlignment="1">
      <alignment horizontal="center" vertical="center"/>
    </xf>
    <xf numFmtId="2" fontId="15" fillId="2" borderId="33" xfId="0" applyNumberFormat="1" applyFont="1" applyFill="1" applyBorder="1" applyAlignment="1">
      <alignment vertical="center"/>
    </xf>
    <xf numFmtId="2" fontId="6" fillId="2" borderId="24" xfId="0" applyNumberFormat="1" applyFont="1" applyFill="1" applyBorder="1" applyAlignment="1">
      <alignment horizontal="center" vertical="center"/>
    </xf>
    <xf numFmtId="2" fontId="15" fillId="2" borderId="24" xfId="0" applyNumberFormat="1" applyFont="1" applyFill="1" applyBorder="1" applyAlignment="1">
      <alignment vertical="center"/>
    </xf>
    <xf numFmtId="2" fontId="6" fillId="2" borderId="27" xfId="0" applyNumberFormat="1" applyFont="1" applyFill="1" applyBorder="1" applyAlignment="1">
      <alignment vertical="center"/>
    </xf>
    <xf numFmtId="165" fontId="15" fillId="2" borderId="27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165" fontId="15" fillId="2" borderId="16" xfId="0" applyNumberFormat="1" applyFont="1" applyFill="1" applyBorder="1" applyAlignment="1">
      <alignment vertical="center"/>
    </xf>
    <xf numFmtId="165" fontId="15" fillId="2" borderId="24" xfId="0" applyNumberFormat="1" applyFont="1" applyFill="1" applyBorder="1" applyAlignment="1">
      <alignment vertical="center"/>
    </xf>
    <xf numFmtId="165" fontId="6" fillId="2" borderId="27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horizontal="center" vertical="center" wrapText="1"/>
    </xf>
    <xf numFmtId="165" fontId="15" fillId="2" borderId="16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165" fontId="15" fillId="2" borderId="24" xfId="0" applyNumberFormat="1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165" fontId="15" fillId="2" borderId="27" xfId="0" applyNumberFormat="1" applyFont="1" applyFill="1" applyBorder="1" applyAlignment="1">
      <alignment horizontal="center" vertical="center"/>
    </xf>
    <xf numFmtId="2" fontId="1" fillId="2" borderId="30" xfId="0" applyNumberFormat="1" applyFont="1" applyFill="1" applyBorder="1" applyAlignment="1">
      <alignment vertical="center" wrapText="1"/>
    </xf>
    <xf numFmtId="165" fontId="15" fillId="2" borderId="30" xfId="0" applyNumberFormat="1" applyFont="1" applyFill="1" applyBorder="1" applyAlignment="1">
      <alignment vertical="center"/>
    </xf>
    <xf numFmtId="2" fontId="1" fillId="2" borderId="27" xfId="0" applyNumberFormat="1" applyFont="1" applyFill="1" applyBorder="1" applyAlignment="1">
      <alignment vertical="center" wrapText="1"/>
    </xf>
    <xf numFmtId="2" fontId="1" fillId="2" borderId="16" xfId="0" applyNumberFormat="1" applyFont="1" applyFill="1" applyBorder="1" applyAlignment="1">
      <alignment vertical="center"/>
    </xf>
    <xf numFmtId="2" fontId="1" fillId="2" borderId="27" xfId="0" applyNumberFormat="1" applyFont="1" applyFill="1" applyBorder="1" applyAlignment="1">
      <alignment vertical="center"/>
    </xf>
    <xf numFmtId="2" fontId="1" fillId="2" borderId="24" xfId="0" applyNumberFormat="1" applyFont="1" applyFill="1" applyBorder="1" applyAlignment="1">
      <alignment vertical="center"/>
    </xf>
    <xf numFmtId="165" fontId="2" fillId="2" borderId="16" xfId="0" applyNumberFormat="1" applyFont="1" applyFill="1" applyBorder="1" applyAlignment="1">
      <alignment horizontal="right" vertical="center"/>
    </xf>
    <xf numFmtId="165" fontId="2" fillId="2" borderId="14" xfId="0" applyNumberFormat="1" applyFont="1" applyFill="1" applyBorder="1" applyAlignment="1">
      <alignment horizontal="right" vertical="center"/>
    </xf>
    <xf numFmtId="165" fontId="2" fillId="2" borderId="24" xfId="0" applyNumberFormat="1" applyFont="1" applyFill="1" applyBorder="1" applyAlignment="1">
      <alignment horizontal="right" vertical="center"/>
    </xf>
    <xf numFmtId="0" fontId="1" fillId="2" borderId="0" xfId="0" applyFont="1" applyFill="1"/>
    <xf numFmtId="0" fontId="16" fillId="2" borderId="0" xfId="0" applyFont="1" applyFill="1"/>
    <xf numFmtId="165" fontId="16" fillId="2" borderId="0" xfId="0" applyNumberFormat="1" applyFont="1" applyFill="1"/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165" fontId="2" fillId="0" borderId="37" xfId="0" applyNumberFormat="1" applyFont="1" applyFill="1" applyBorder="1" applyAlignment="1">
      <alignment horizontal="right" vertical="center"/>
    </xf>
    <xf numFmtId="165" fontId="2" fillId="0" borderId="38" xfId="0" applyNumberFormat="1" applyFont="1" applyFill="1" applyBorder="1" applyAlignment="1">
      <alignment horizontal="right" vertical="center"/>
    </xf>
    <xf numFmtId="165" fontId="2" fillId="2" borderId="38" xfId="0" applyNumberFormat="1" applyFont="1" applyFill="1" applyBorder="1" applyAlignment="1">
      <alignment horizontal="right" vertical="center"/>
    </xf>
    <xf numFmtId="165" fontId="11" fillId="0" borderId="39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vertical="center"/>
    </xf>
    <xf numFmtId="165" fontId="6" fillId="2" borderId="30" xfId="0" applyNumberFormat="1" applyFont="1" applyFill="1" applyBorder="1" applyAlignment="1">
      <alignment vertical="center"/>
    </xf>
    <xf numFmtId="165" fontId="15" fillId="2" borderId="31" xfId="0" applyNumberFormat="1" applyFont="1" applyFill="1" applyBorder="1" applyAlignment="1">
      <alignment vertical="center"/>
    </xf>
    <xf numFmtId="2" fontId="6" fillId="0" borderId="40" xfId="0" applyNumberFormat="1" applyFont="1" applyFill="1" applyBorder="1" applyAlignment="1">
      <alignment vertical="center"/>
    </xf>
    <xf numFmtId="2" fontId="6" fillId="0" borderId="41" xfId="0" applyNumberFormat="1" applyFont="1" applyFill="1" applyBorder="1" applyAlignment="1">
      <alignment vertical="center"/>
    </xf>
    <xf numFmtId="2" fontId="6" fillId="0" borderId="34" xfId="0" applyNumberFormat="1" applyFont="1" applyFill="1" applyBorder="1" applyAlignment="1">
      <alignment vertical="center"/>
    </xf>
    <xf numFmtId="164" fontId="11" fillId="0" borderId="4" xfId="0" applyNumberFormat="1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65" fontId="11" fillId="0" borderId="42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35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37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39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40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41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43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45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47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48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49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50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52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53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56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58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59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60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61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31</xdr:row>
      <xdr:rowOff>0</xdr:rowOff>
    </xdr:from>
    <xdr:to>
      <xdr:col>0</xdr:col>
      <xdr:colOff>440470</xdr:colOff>
      <xdr:row>33</xdr:row>
      <xdr:rowOff>51911</xdr:rowOff>
    </xdr:to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028248" y="13011727"/>
          <a:ext cx="10554" cy="44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133350</xdr:colOff>
      <xdr:row>31</xdr:row>
      <xdr:rowOff>0</xdr:rowOff>
    </xdr:from>
    <xdr:to>
      <xdr:col>16</xdr:col>
      <xdr:colOff>149677</xdr:colOff>
      <xdr:row>33</xdr:row>
      <xdr:rowOff>96650</xdr:rowOff>
    </xdr:to>
    <xdr:sp macro="" textlink="">
      <xdr:nvSpPr>
        <xdr:cNvPr id="65" name="Text Box 5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1499850" y="16287750"/>
          <a:ext cx="16327" cy="437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67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68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69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70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71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72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73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74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75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76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77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79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82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83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84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85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86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87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89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91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92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93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94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95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31</xdr:row>
      <xdr:rowOff>0</xdr:rowOff>
    </xdr:from>
    <xdr:ext cx="5495" cy="435179"/>
    <xdr:sp macro="" textlink="">
      <xdr:nvSpPr>
        <xdr:cNvPr id="96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6302607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8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15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19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21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23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25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26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27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29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31</xdr:row>
      <xdr:rowOff>0</xdr:rowOff>
    </xdr:from>
    <xdr:to>
      <xdr:col>0</xdr:col>
      <xdr:colOff>986837</xdr:colOff>
      <xdr:row>33</xdr:row>
      <xdr:rowOff>51911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31</xdr:row>
      <xdr:rowOff>0</xdr:rowOff>
    </xdr:from>
    <xdr:to>
      <xdr:col>0</xdr:col>
      <xdr:colOff>440470</xdr:colOff>
      <xdr:row>33</xdr:row>
      <xdr:rowOff>51911</xdr:rowOff>
    </xdr:to>
    <xdr:sp macro="" textlink="">
      <xdr:nvSpPr>
        <xdr:cNvPr id="32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5097125"/>
          <a:ext cx="5495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133350</xdr:colOff>
      <xdr:row>31</xdr:row>
      <xdr:rowOff>0</xdr:rowOff>
    </xdr:from>
    <xdr:to>
      <xdr:col>16</xdr:col>
      <xdr:colOff>149677</xdr:colOff>
      <xdr:row>33</xdr:row>
      <xdr:rowOff>96650</xdr:rowOff>
    </xdr:to>
    <xdr:sp macro="" textlink="">
      <xdr:nvSpPr>
        <xdr:cNvPr id="33" name="Text Box 5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0344150" y="15097125"/>
          <a:ext cx="16327" cy="47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35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37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39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40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41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43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45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47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48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49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50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52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53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56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58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59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60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61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31</xdr:row>
      <xdr:rowOff>0</xdr:rowOff>
    </xdr:from>
    <xdr:ext cx="24812" cy="435179"/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50971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31</xdr:row>
      <xdr:rowOff>0</xdr:rowOff>
    </xdr:from>
    <xdr:ext cx="5495" cy="435179"/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50971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8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15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19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21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23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25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26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27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29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30</xdr:row>
      <xdr:rowOff>0</xdr:rowOff>
    </xdr:from>
    <xdr:to>
      <xdr:col>0</xdr:col>
      <xdr:colOff>440470</xdr:colOff>
      <xdr:row>32</xdr:row>
      <xdr:rowOff>51911</xdr:rowOff>
    </xdr:to>
    <xdr:sp macro="" textlink="">
      <xdr:nvSpPr>
        <xdr:cNvPr id="32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4325600"/>
          <a:ext cx="5495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133350</xdr:colOff>
      <xdr:row>30</xdr:row>
      <xdr:rowOff>0</xdr:rowOff>
    </xdr:from>
    <xdr:to>
      <xdr:col>16</xdr:col>
      <xdr:colOff>149677</xdr:colOff>
      <xdr:row>32</xdr:row>
      <xdr:rowOff>96650</xdr:rowOff>
    </xdr:to>
    <xdr:sp macro="" textlink="">
      <xdr:nvSpPr>
        <xdr:cNvPr id="33" name="Text Box 5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0344150" y="14325600"/>
          <a:ext cx="16327" cy="47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35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37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39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40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41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43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45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47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48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49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50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52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53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56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58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59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60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61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3256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30</xdr:row>
      <xdr:rowOff>0</xdr:rowOff>
    </xdr:from>
    <xdr:ext cx="5495" cy="435179"/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432560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8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15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19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21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23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25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26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27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29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30</xdr:row>
      <xdr:rowOff>0</xdr:rowOff>
    </xdr:from>
    <xdr:to>
      <xdr:col>0</xdr:col>
      <xdr:colOff>986837</xdr:colOff>
      <xdr:row>32</xdr:row>
      <xdr:rowOff>51911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30</xdr:row>
      <xdr:rowOff>0</xdr:rowOff>
    </xdr:from>
    <xdr:to>
      <xdr:col>0</xdr:col>
      <xdr:colOff>440470</xdr:colOff>
      <xdr:row>32</xdr:row>
      <xdr:rowOff>51911</xdr:rowOff>
    </xdr:to>
    <xdr:sp macro="" textlink="">
      <xdr:nvSpPr>
        <xdr:cNvPr id="32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906500"/>
          <a:ext cx="5495" cy="432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133350</xdr:colOff>
      <xdr:row>30</xdr:row>
      <xdr:rowOff>0</xdr:rowOff>
    </xdr:from>
    <xdr:to>
      <xdr:col>16</xdr:col>
      <xdr:colOff>149677</xdr:colOff>
      <xdr:row>32</xdr:row>
      <xdr:rowOff>96650</xdr:rowOff>
    </xdr:to>
    <xdr:sp macro="" textlink="">
      <xdr:nvSpPr>
        <xdr:cNvPr id="33" name="Text Box 5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0344150" y="13906500"/>
          <a:ext cx="16327" cy="47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35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37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39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40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41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43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45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47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48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49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50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52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53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56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58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59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60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61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30</xdr:row>
      <xdr:rowOff>0</xdr:rowOff>
    </xdr:from>
    <xdr:ext cx="24812" cy="435179"/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90650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30</xdr:row>
      <xdr:rowOff>0</xdr:rowOff>
    </xdr:from>
    <xdr:ext cx="5495" cy="435179"/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90650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1"/>
  <sheetViews>
    <sheetView tabSelected="1" view="pageBreakPreview" zoomScale="60" zoomScaleNormal="70" workbookViewId="0">
      <pane xSplit="2" ySplit="7" topLeftCell="C8" activePane="bottomRight" state="frozen"/>
      <selection activeCell="I28" sqref="I28:J28"/>
      <selection pane="topRight" activeCell="I28" sqref="I28:J28"/>
      <selection pane="bottomLeft" activeCell="I28" sqref="I28:J28"/>
      <selection pane="bottomRight" activeCell="I28" sqref="I28:J28"/>
    </sheetView>
  </sheetViews>
  <sheetFormatPr defaultColWidth="9.140625" defaultRowHeight="15" x14ac:dyDescent="0.25"/>
  <cols>
    <col min="1" max="1" width="22.85546875" style="1" customWidth="1"/>
    <col min="2" max="2" width="8.28515625" style="1" customWidth="1"/>
    <col min="3" max="3" width="8.7109375" style="1" customWidth="1"/>
    <col min="4" max="5" width="8.7109375" style="7" customWidth="1"/>
    <col min="6" max="20" width="8.7109375" style="1" customWidth="1"/>
    <col min="21" max="23" width="10.5703125" style="1" customWidth="1"/>
    <col min="24" max="24" width="11.140625" style="146" customWidth="1"/>
    <col min="25" max="25" width="11.28515625" style="1" customWidth="1"/>
    <col min="26" max="26" width="13.5703125" style="1" customWidth="1"/>
    <col min="27" max="27" width="15.85546875" style="1" customWidth="1"/>
    <col min="28" max="28" width="15.7109375" style="1" customWidth="1"/>
    <col min="29" max="29" width="19.140625" style="1" customWidth="1"/>
    <col min="30" max="30" width="13.28515625" style="1" bestFit="1" customWidth="1"/>
    <col min="31" max="31" width="24.5703125" style="1" customWidth="1"/>
    <col min="32" max="32" width="9.140625" style="1"/>
    <col min="33" max="33" width="18.140625" style="1" customWidth="1"/>
    <col min="34" max="16384" width="9.140625" style="1"/>
  </cols>
  <sheetData>
    <row r="1" spans="1:32" ht="20.25" x14ac:dyDescent="0.25">
      <c r="A1" s="108" t="s">
        <v>30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</row>
    <row r="2" spans="1:32" ht="20.25" x14ac:dyDescent="0.25">
      <c r="A2" s="108" t="s">
        <v>28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</row>
    <row r="3" spans="1:32" ht="20.25" x14ac:dyDescent="0.25">
      <c r="A3" s="108" t="s">
        <v>26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</row>
    <row r="4" spans="1:32" ht="20.25" x14ac:dyDescent="0.25">
      <c r="A4" s="109" t="s">
        <v>31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</row>
    <row r="5" spans="1:32" ht="15.75" thickBot="1" x14ac:dyDescent="0.3">
      <c r="A5" s="12"/>
      <c r="B5" s="12"/>
      <c r="C5" s="12"/>
      <c r="D5" s="13"/>
      <c r="E5" s="13"/>
      <c r="F5" s="12"/>
      <c r="G5" s="13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33"/>
      <c r="Y5" s="12"/>
      <c r="Z5" s="12"/>
      <c r="AA5" s="12"/>
    </row>
    <row r="6" spans="1:32" ht="28.5" customHeight="1" thickBot="1" x14ac:dyDescent="0.3">
      <c r="A6" s="119" t="s">
        <v>13</v>
      </c>
      <c r="B6" s="121" t="s">
        <v>15</v>
      </c>
      <c r="C6" s="101" t="s">
        <v>0</v>
      </c>
      <c r="D6" s="102"/>
      <c r="E6" s="101" t="s">
        <v>1</v>
      </c>
      <c r="F6" s="102"/>
      <c r="G6" s="101" t="s">
        <v>2</v>
      </c>
      <c r="H6" s="102"/>
      <c r="I6" s="101" t="s">
        <v>3</v>
      </c>
      <c r="J6" s="102"/>
      <c r="K6" s="101" t="s">
        <v>4</v>
      </c>
      <c r="L6" s="102"/>
      <c r="M6" s="101" t="s">
        <v>5</v>
      </c>
      <c r="N6" s="102"/>
      <c r="O6" s="101" t="s">
        <v>6</v>
      </c>
      <c r="P6" s="102"/>
      <c r="Q6" s="101" t="s">
        <v>7</v>
      </c>
      <c r="R6" s="102"/>
      <c r="S6" s="101" t="s">
        <v>8</v>
      </c>
      <c r="T6" s="102"/>
      <c r="U6" s="101" t="s">
        <v>9</v>
      </c>
      <c r="V6" s="102"/>
      <c r="W6" s="101" t="s">
        <v>10</v>
      </c>
      <c r="X6" s="102"/>
      <c r="Y6" s="101" t="s">
        <v>11</v>
      </c>
      <c r="Z6" s="102"/>
      <c r="AA6" s="74" t="s">
        <v>12</v>
      </c>
    </row>
    <row r="7" spans="1:32" ht="81.95" customHeight="1" thickBot="1" x14ac:dyDescent="0.3">
      <c r="A7" s="120"/>
      <c r="B7" s="122"/>
      <c r="C7" s="2" t="s">
        <v>18</v>
      </c>
      <c r="D7" s="3" t="s">
        <v>14</v>
      </c>
      <c r="E7" s="2" t="s">
        <v>18</v>
      </c>
      <c r="F7" s="3" t="s">
        <v>14</v>
      </c>
      <c r="G7" s="2" t="s">
        <v>18</v>
      </c>
      <c r="H7" s="3" t="s">
        <v>14</v>
      </c>
      <c r="I7" s="2" t="s">
        <v>18</v>
      </c>
      <c r="J7" s="3" t="s">
        <v>14</v>
      </c>
      <c r="K7" s="2" t="s">
        <v>18</v>
      </c>
      <c r="L7" s="3" t="s">
        <v>14</v>
      </c>
      <c r="M7" s="2" t="s">
        <v>18</v>
      </c>
      <c r="N7" s="3" t="s">
        <v>14</v>
      </c>
      <c r="O7" s="2" t="s">
        <v>18</v>
      </c>
      <c r="P7" s="3" t="s">
        <v>14</v>
      </c>
      <c r="Q7" s="2" t="s">
        <v>18</v>
      </c>
      <c r="R7" s="3" t="s">
        <v>14</v>
      </c>
      <c r="S7" s="2" t="s">
        <v>18</v>
      </c>
      <c r="T7" s="3" t="s">
        <v>14</v>
      </c>
      <c r="U7" s="2" t="s">
        <v>18</v>
      </c>
      <c r="V7" s="3" t="s">
        <v>14</v>
      </c>
      <c r="W7" s="2" t="s">
        <v>18</v>
      </c>
      <c r="X7" s="134" t="s">
        <v>14</v>
      </c>
      <c r="Y7" s="2" t="s">
        <v>18</v>
      </c>
      <c r="Z7" s="3" t="s">
        <v>14</v>
      </c>
      <c r="AA7" s="116"/>
      <c r="AB7" s="4"/>
      <c r="AC7" s="4"/>
      <c r="AD7" s="4"/>
      <c r="AE7" s="8"/>
    </row>
    <row r="8" spans="1:32" ht="15.75" x14ac:dyDescent="0.25">
      <c r="A8" s="74" t="s">
        <v>16</v>
      </c>
      <c r="B8" s="113" t="s">
        <v>17</v>
      </c>
      <c r="C8" s="18"/>
      <c r="D8" s="19"/>
      <c r="E8" s="20"/>
      <c r="F8" s="19"/>
      <c r="G8" s="20"/>
      <c r="H8" s="19"/>
      <c r="I8" s="20"/>
      <c r="J8" s="19"/>
      <c r="K8" s="20"/>
      <c r="L8" s="19"/>
      <c r="M8" s="20"/>
      <c r="N8" s="20"/>
      <c r="O8" s="20"/>
      <c r="P8" s="20"/>
      <c r="Q8" s="20"/>
      <c r="R8" s="20"/>
      <c r="S8" s="65"/>
      <c r="T8" s="65"/>
      <c r="U8" s="20"/>
      <c r="V8" s="65"/>
      <c r="W8" s="20">
        <f>2.91/1.2</f>
        <v>2.4250000000000003</v>
      </c>
      <c r="X8" s="135">
        <v>17.940999999999999</v>
      </c>
      <c r="Y8" s="20"/>
      <c r="Z8" s="65"/>
      <c r="AA8" s="111">
        <f>SUM(D8:D9,F8:F9,H8:H9,J8:J9,L8:L9,N8:N9,P8:P9,R8:R9,T8:T9,V8:V9,X8:X9,Z8:Z9)</f>
        <v>46.997999999999998</v>
      </c>
      <c r="AC8" s="4"/>
      <c r="AF8" s="8"/>
    </row>
    <row r="9" spans="1:32" ht="16.5" customHeight="1" x14ac:dyDescent="0.25">
      <c r="A9" s="75"/>
      <c r="B9" s="114"/>
      <c r="C9" s="21"/>
      <c r="D9" s="16"/>
      <c r="E9" s="15"/>
      <c r="F9" s="16"/>
      <c r="G9" s="15"/>
      <c r="H9" s="16"/>
      <c r="I9" s="15"/>
      <c r="J9" s="16"/>
      <c r="K9" s="15"/>
      <c r="L9" s="16"/>
      <c r="M9" s="15"/>
      <c r="N9" s="15"/>
      <c r="O9" s="15"/>
      <c r="P9" s="15"/>
      <c r="Q9" s="15"/>
      <c r="R9" s="15"/>
      <c r="S9" s="17"/>
      <c r="T9" s="17"/>
      <c r="U9" s="15"/>
      <c r="V9" s="17"/>
      <c r="W9" s="15">
        <f>5.02/1.2</f>
        <v>4.1833333333333336</v>
      </c>
      <c r="X9" s="136">
        <v>29.056999999999999</v>
      </c>
      <c r="Y9" s="15"/>
      <c r="Z9" s="17"/>
      <c r="AA9" s="112"/>
      <c r="AC9" s="4"/>
      <c r="AF9" s="8"/>
    </row>
    <row r="10" spans="1:32" ht="16.5" customHeight="1" thickBot="1" x14ac:dyDescent="0.3">
      <c r="A10" s="123"/>
      <c r="B10" s="114"/>
      <c r="C10" s="124"/>
      <c r="D10" s="125"/>
      <c r="E10" s="126"/>
      <c r="F10" s="125"/>
      <c r="G10" s="126"/>
      <c r="H10" s="125"/>
      <c r="I10" s="126"/>
      <c r="J10" s="125"/>
      <c r="K10" s="126"/>
      <c r="L10" s="125"/>
      <c r="M10" s="126"/>
      <c r="N10" s="126"/>
      <c r="O10" s="126"/>
      <c r="P10" s="126"/>
      <c r="Q10" s="126"/>
      <c r="R10" s="126"/>
      <c r="S10" s="127"/>
      <c r="T10" s="127"/>
      <c r="U10" s="126"/>
      <c r="V10" s="127"/>
      <c r="W10" s="126">
        <f>4.73/1.2</f>
        <v>3.9416666666666673</v>
      </c>
      <c r="X10" s="137">
        <f>616.58152-X8-X9</f>
        <v>569.58351999999991</v>
      </c>
      <c r="Y10" s="126"/>
      <c r="Z10" s="127"/>
      <c r="AA10" s="128"/>
      <c r="AC10" s="4"/>
      <c r="AF10" s="8"/>
    </row>
    <row r="11" spans="1:32" ht="16.5" thickBot="1" x14ac:dyDescent="0.3">
      <c r="A11" s="14" t="s">
        <v>23</v>
      </c>
      <c r="B11" s="115"/>
      <c r="C11" s="29"/>
      <c r="D11" s="30"/>
      <c r="E11" s="30"/>
      <c r="F11" s="30"/>
      <c r="G11" s="31"/>
      <c r="H11" s="30"/>
      <c r="I11" s="31"/>
      <c r="J11" s="30"/>
      <c r="K11" s="31"/>
      <c r="L11" s="30"/>
      <c r="M11" s="31"/>
      <c r="N11" s="30"/>
      <c r="O11" s="31"/>
      <c r="P11" s="30"/>
      <c r="Q11" s="30"/>
      <c r="R11" s="30"/>
      <c r="S11" s="30"/>
      <c r="T11" s="30"/>
      <c r="U11" s="30"/>
      <c r="V11" s="32"/>
      <c r="W11" s="31">
        <f>2892204.56/1.2/X11/1000</f>
        <v>3.9089242678999963</v>
      </c>
      <c r="X11" s="138">
        <f>X8+X9+X10</f>
        <v>616.58151999999995</v>
      </c>
      <c r="Y11" s="32">
        <f t="shared" ref="Y11:AA11" si="0">Y8+Y9</f>
        <v>0</v>
      </c>
      <c r="Z11" s="32">
        <f t="shared" si="0"/>
        <v>0</v>
      </c>
      <c r="AA11" s="32">
        <f t="shared" si="0"/>
        <v>46.997999999999998</v>
      </c>
      <c r="AC11" s="4"/>
      <c r="AD11" s="4"/>
      <c r="AE11" s="4"/>
    </row>
    <row r="12" spans="1:32" ht="98.45" customHeight="1" thickBot="1" x14ac:dyDescent="0.3">
      <c r="A12" s="34" t="s">
        <v>33</v>
      </c>
      <c r="B12" s="35" t="s">
        <v>17</v>
      </c>
      <c r="C12" s="36"/>
      <c r="D12" s="37"/>
      <c r="E12" s="38"/>
      <c r="F12" s="37"/>
      <c r="G12" s="38"/>
      <c r="H12" s="37"/>
      <c r="I12" s="38"/>
      <c r="J12" s="37"/>
      <c r="K12" s="38"/>
      <c r="L12" s="37"/>
      <c r="M12" s="38"/>
      <c r="N12" s="37"/>
      <c r="O12" s="38"/>
      <c r="P12" s="37"/>
      <c r="Q12" s="38"/>
      <c r="R12" s="37"/>
      <c r="S12" s="39"/>
      <c r="T12" s="40"/>
      <c r="U12" s="41"/>
      <c r="V12" s="40"/>
      <c r="W12" s="39">
        <v>8.98</v>
      </c>
      <c r="X12" s="139">
        <v>134.1962</v>
      </c>
      <c r="Y12" s="39"/>
      <c r="Z12" s="40"/>
      <c r="AA12" s="42">
        <f>D12+F12+H12+J12+L12+N12+P12+R12+T12+V12+X12+Z12</f>
        <v>134.1962</v>
      </c>
      <c r="AB12" s="4"/>
      <c r="AD12" s="11"/>
    </row>
    <row r="13" spans="1:32" ht="24.75" customHeight="1" thickBot="1" x14ac:dyDescent="0.3">
      <c r="A13" s="117" t="s">
        <v>32</v>
      </c>
      <c r="B13" s="43" t="s">
        <v>17</v>
      </c>
      <c r="C13" s="99"/>
      <c r="D13" s="19"/>
      <c r="E13" s="86"/>
      <c r="F13" s="19"/>
      <c r="G13" s="86"/>
      <c r="H13" s="19"/>
      <c r="I13" s="86"/>
      <c r="J13" s="19"/>
      <c r="K13" s="86"/>
      <c r="L13" s="19"/>
      <c r="M13" s="86"/>
      <c r="N13" s="19"/>
      <c r="O13" s="103"/>
      <c r="P13" s="19"/>
      <c r="Q13" s="86"/>
      <c r="R13" s="19"/>
      <c r="S13" s="105"/>
      <c r="T13" s="44"/>
      <c r="U13" s="86"/>
      <c r="V13" s="44"/>
      <c r="W13" s="71">
        <v>8.98</v>
      </c>
      <c r="X13" s="140">
        <v>31.937999999999999</v>
      </c>
      <c r="Y13" s="88"/>
      <c r="Z13" s="44"/>
      <c r="AA13" s="45">
        <f>D13+F13+H13+J13+L13+N13+P13+R13+T13+V13+X13+Z13</f>
        <v>31.937999999999999</v>
      </c>
      <c r="AB13" s="4"/>
      <c r="AC13" s="4"/>
    </row>
    <row r="14" spans="1:32" ht="72" customHeight="1" thickBot="1" x14ac:dyDescent="0.3">
      <c r="A14" s="118"/>
      <c r="B14" s="23" t="s">
        <v>21</v>
      </c>
      <c r="C14" s="100"/>
      <c r="D14" s="30"/>
      <c r="E14" s="87"/>
      <c r="F14" s="30"/>
      <c r="G14" s="87"/>
      <c r="H14" s="30"/>
      <c r="I14" s="87"/>
      <c r="J14" s="30"/>
      <c r="K14" s="87"/>
      <c r="L14" s="30"/>
      <c r="M14" s="87"/>
      <c r="N14" s="30"/>
      <c r="O14" s="104"/>
      <c r="P14" s="30"/>
      <c r="Q14" s="87"/>
      <c r="R14" s="30"/>
      <c r="S14" s="106"/>
      <c r="T14" s="32"/>
      <c r="U14" s="87"/>
      <c r="V14" s="32"/>
      <c r="W14" s="71">
        <v>27.57</v>
      </c>
      <c r="X14" s="141">
        <v>0.65100000000000002</v>
      </c>
      <c r="Y14" s="89"/>
      <c r="Z14" s="32"/>
      <c r="AA14" s="33">
        <f t="shared" ref="AA14:AA27" si="1">D14+F14+H14+J14+L14+N14+P14+R14+T14+V14+X14+Z14</f>
        <v>0.65100000000000002</v>
      </c>
      <c r="AB14" s="4"/>
      <c r="AC14" s="4"/>
      <c r="AD14" s="4"/>
    </row>
    <row r="15" spans="1:32" ht="35.450000000000003" customHeight="1" thickBot="1" x14ac:dyDescent="0.3">
      <c r="A15" s="46" t="s">
        <v>24</v>
      </c>
      <c r="B15" s="35"/>
      <c r="C15" s="47"/>
      <c r="D15" s="37"/>
      <c r="E15" s="37"/>
      <c r="F15" s="37"/>
      <c r="G15" s="48"/>
      <c r="H15" s="37"/>
      <c r="I15" s="48"/>
      <c r="J15" s="37"/>
      <c r="K15" s="48"/>
      <c r="L15" s="37"/>
      <c r="M15" s="48"/>
      <c r="N15" s="37"/>
      <c r="O15" s="49"/>
      <c r="P15" s="37"/>
      <c r="Q15" s="37"/>
      <c r="R15" s="37"/>
      <c r="S15" s="37"/>
      <c r="T15" s="37"/>
      <c r="U15" s="48"/>
      <c r="V15" s="40"/>
      <c r="W15" s="40"/>
      <c r="X15" s="139">
        <f>X14+X13</f>
        <v>32.588999999999999</v>
      </c>
      <c r="Y15" s="40"/>
      <c r="Z15" s="40">
        <f t="shared" ref="Z15" si="2">Z14+Z13</f>
        <v>0</v>
      </c>
      <c r="AA15" s="42">
        <f>D15+F15+H15+J15+L15+N15+P15+R15+T15+V15+X15+Z15</f>
        <v>32.588999999999999</v>
      </c>
      <c r="AB15" s="4"/>
      <c r="AC15" s="4"/>
      <c r="AD15" s="4"/>
    </row>
    <row r="16" spans="1:32" ht="38.1" customHeight="1" thickBot="1" x14ac:dyDescent="0.3">
      <c r="A16" s="81" t="s">
        <v>36</v>
      </c>
      <c r="B16" s="22" t="s">
        <v>17</v>
      </c>
      <c r="C16" s="83"/>
      <c r="D16" s="64"/>
      <c r="E16" s="79"/>
      <c r="F16" s="64"/>
      <c r="G16" s="79"/>
      <c r="H16" s="64"/>
      <c r="I16" s="79"/>
      <c r="J16" s="64"/>
      <c r="K16" s="79"/>
      <c r="L16" s="64"/>
      <c r="M16" s="79"/>
      <c r="N16" s="19"/>
      <c r="O16" s="79"/>
      <c r="P16" s="19"/>
      <c r="Q16" s="79"/>
      <c r="R16" s="19"/>
      <c r="S16" s="79"/>
      <c r="T16" s="19"/>
      <c r="U16" s="79"/>
      <c r="V16" s="19"/>
      <c r="W16" s="79">
        <v>8.98</v>
      </c>
      <c r="X16" s="142">
        <v>136.39704</v>
      </c>
      <c r="Y16" s="79"/>
      <c r="Z16" s="19"/>
      <c r="AA16" s="45">
        <f>D16+F16+H16+J16+L16+N16+P16+R16+T16+V16+X16+Z16</f>
        <v>136.39704</v>
      </c>
      <c r="AB16" s="4"/>
      <c r="AD16" s="8"/>
    </row>
    <row r="17" spans="1:35" ht="43.5" customHeight="1" thickBot="1" x14ac:dyDescent="0.3">
      <c r="A17" s="82"/>
      <c r="B17" s="22" t="s">
        <v>21</v>
      </c>
      <c r="C17" s="84"/>
      <c r="D17" s="66"/>
      <c r="E17" s="80"/>
      <c r="F17" s="66"/>
      <c r="G17" s="80"/>
      <c r="H17" s="66"/>
      <c r="I17" s="80"/>
      <c r="J17" s="66"/>
      <c r="K17" s="80"/>
      <c r="L17" s="30"/>
      <c r="M17" s="80"/>
      <c r="N17" s="30"/>
      <c r="O17" s="80"/>
      <c r="P17" s="30"/>
      <c r="Q17" s="80"/>
      <c r="R17" s="30"/>
      <c r="S17" s="80"/>
      <c r="T17" s="30"/>
      <c r="U17" s="107"/>
      <c r="V17" s="30"/>
      <c r="W17" s="80"/>
      <c r="X17" s="143"/>
      <c r="Y17" s="80"/>
      <c r="Z17" s="30"/>
      <c r="AA17" s="33">
        <f>D17+F17+H17+J17+L17+N17+P17+R17+T17+V17+X17+Z17</f>
        <v>0</v>
      </c>
      <c r="AB17" s="4"/>
      <c r="AD17" s="8"/>
    </row>
    <row r="18" spans="1:35" ht="41.1" customHeight="1" thickBot="1" x14ac:dyDescent="0.3">
      <c r="A18" s="50" t="s">
        <v>29</v>
      </c>
      <c r="B18" s="35"/>
      <c r="C18" s="51"/>
      <c r="D18" s="38"/>
      <c r="E18" s="38"/>
      <c r="F18" s="38"/>
      <c r="G18" s="38"/>
      <c r="H18" s="38"/>
      <c r="I18" s="38"/>
      <c r="J18" s="38"/>
      <c r="K18" s="38"/>
      <c r="L18" s="37"/>
      <c r="M18" s="37"/>
      <c r="N18" s="37"/>
      <c r="O18" s="37"/>
      <c r="P18" s="37"/>
      <c r="Q18" s="37"/>
      <c r="R18" s="37"/>
      <c r="S18" s="37"/>
      <c r="T18" s="37"/>
      <c r="U18" s="52"/>
      <c r="V18" s="37"/>
      <c r="W18" s="52"/>
      <c r="X18" s="144">
        <f>X17+X16</f>
        <v>136.39704</v>
      </c>
      <c r="Y18" s="52"/>
      <c r="Z18" s="37">
        <f>Z16+Z17</f>
        <v>0</v>
      </c>
      <c r="AA18" s="42">
        <f>X18+V18+Z18</f>
        <v>136.39704</v>
      </c>
      <c r="AB18" s="4"/>
      <c r="AD18" s="8"/>
    </row>
    <row r="19" spans="1:35" ht="38.1" customHeight="1" thickBot="1" x14ac:dyDescent="0.3">
      <c r="A19" s="81" t="s">
        <v>37</v>
      </c>
      <c r="B19" s="22" t="s">
        <v>17</v>
      </c>
      <c r="C19" s="83"/>
      <c r="D19" s="72"/>
      <c r="E19" s="79"/>
      <c r="F19" s="72"/>
      <c r="G19" s="79"/>
      <c r="H19" s="72"/>
      <c r="I19" s="79"/>
      <c r="J19" s="72"/>
      <c r="K19" s="79"/>
      <c r="L19" s="72"/>
      <c r="M19" s="79"/>
      <c r="N19" s="19"/>
      <c r="O19" s="79"/>
      <c r="P19" s="19"/>
      <c r="Q19" s="79"/>
      <c r="R19" s="19"/>
      <c r="S19" s="79"/>
      <c r="T19" s="19"/>
      <c r="U19" s="79"/>
      <c r="V19" s="19"/>
      <c r="W19" s="79">
        <v>5.3</v>
      </c>
      <c r="X19" s="142">
        <v>202.04</v>
      </c>
      <c r="Y19" s="79"/>
      <c r="Z19" s="19"/>
      <c r="AA19" s="45">
        <f>D19+F19+H19+J19+L19+N19+P19+R19+T19+V19+X19+Z19</f>
        <v>202.04</v>
      </c>
      <c r="AB19" s="4"/>
      <c r="AD19" s="8"/>
    </row>
    <row r="20" spans="1:35" ht="43.5" customHeight="1" thickBot="1" x14ac:dyDescent="0.3">
      <c r="A20" s="82"/>
      <c r="B20" s="22" t="s">
        <v>21</v>
      </c>
      <c r="C20" s="84"/>
      <c r="D20" s="73"/>
      <c r="E20" s="80"/>
      <c r="F20" s="73"/>
      <c r="G20" s="80"/>
      <c r="H20" s="73"/>
      <c r="I20" s="80"/>
      <c r="J20" s="73"/>
      <c r="K20" s="80"/>
      <c r="L20" s="30"/>
      <c r="M20" s="80"/>
      <c r="N20" s="30"/>
      <c r="O20" s="80"/>
      <c r="P20" s="30"/>
      <c r="Q20" s="80"/>
      <c r="R20" s="30"/>
      <c r="S20" s="80"/>
      <c r="T20" s="30"/>
      <c r="U20" s="107"/>
      <c r="V20" s="30"/>
      <c r="W20" s="80"/>
      <c r="X20" s="143">
        <v>638.29700000000003</v>
      </c>
      <c r="Y20" s="80"/>
      <c r="Z20" s="30"/>
      <c r="AA20" s="33">
        <f>D20+F20+H20+J20+L20+N20+P20+R20+T20+V20+X20+Z20</f>
        <v>638.29700000000003</v>
      </c>
      <c r="AB20" s="4"/>
      <c r="AD20" s="8"/>
    </row>
    <row r="21" spans="1:35" ht="41.1" customHeight="1" thickBot="1" x14ac:dyDescent="0.3">
      <c r="A21" s="50" t="s">
        <v>38</v>
      </c>
      <c r="B21" s="35"/>
      <c r="C21" s="51"/>
      <c r="D21" s="38"/>
      <c r="E21" s="38"/>
      <c r="F21" s="38"/>
      <c r="G21" s="38"/>
      <c r="H21" s="38"/>
      <c r="I21" s="38"/>
      <c r="J21" s="38"/>
      <c r="K21" s="38"/>
      <c r="L21" s="37"/>
      <c r="M21" s="37"/>
      <c r="N21" s="37"/>
      <c r="O21" s="37"/>
      <c r="P21" s="37"/>
      <c r="Q21" s="37"/>
      <c r="R21" s="37"/>
      <c r="S21" s="37"/>
      <c r="T21" s="37"/>
      <c r="U21" s="52"/>
      <c r="V21" s="37"/>
      <c r="W21" s="52"/>
      <c r="X21" s="144">
        <f>X20+X19</f>
        <v>840.33699999999999</v>
      </c>
      <c r="Y21" s="52"/>
      <c r="Z21" s="37">
        <f>Z19+Z20</f>
        <v>0</v>
      </c>
      <c r="AA21" s="42">
        <f>X21+V21+Z21</f>
        <v>840.33699999999999</v>
      </c>
      <c r="AB21" s="4"/>
      <c r="AD21" s="8"/>
    </row>
    <row r="22" spans="1:35" ht="120.75" customHeight="1" thickBot="1" x14ac:dyDescent="0.3">
      <c r="A22" s="5" t="s">
        <v>34</v>
      </c>
      <c r="B22" s="22" t="s">
        <v>17</v>
      </c>
      <c r="C22" s="53"/>
      <c r="D22" s="54"/>
      <c r="E22" s="55"/>
      <c r="F22" s="54"/>
      <c r="G22" s="55"/>
      <c r="H22" s="54"/>
      <c r="I22" s="55"/>
      <c r="J22" s="54"/>
      <c r="K22" s="55"/>
      <c r="L22" s="54"/>
      <c r="M22" s="55"/>
      <c r="N22" s="54"/>
      <c r="O22" s="55"/>
      <c r="P22" s="54"/>
      <c r="Q22" s="55"/>
      <c r="R22" s="54"/>
      <c r="S22" s="56"/>
      <c r="T22" s="57"/>
      <c r="U22" s="55"/>
      <c r="V22" s="57"/>
      <c r="W22" s="56">
        <v>5.3</v>
      </c>
      <c r="X22" s="145">
        <v>18.571000000000002</v>
      </c>
      <c r="Y22" s="56"/>
      <c r="Z22" s="57"/>
      <c r="AA22" s="58">
        <f t="shared" si="1"/>
        <v>18.571000000000002</v>
      </c>
      <c r="AB22" s="4"/>
      <c r="AC22" s="6"/>
      <c r="AD22" s="8"/>
      <c r="AI22" s="4"/>
    </row>
    <row r="23" spans="1:35" ht="100.5" customHeight="1" thickBot="1" x14ac:dyDescent="0.3">
      <c r="A23" s="34" t="s">
        <v>35</v>
      </c>
      <c r="B23" s="35" t="s">
        <v>17</v>
      </c>
      <c r="C23" s="36"/>
      <c r="D23" s="37"/>
      <c r="E23" s="38"/>
      <c r="F23" s="37"/>
      <c r="G23" s="38"/>
      <c r="H23" s="37"/>
      <c r="I23" s="38"/>
      <c r="J23" s="37"/>
      <c r="K23" s="38"/>
      <c r="L23" s="37"/>
      <c r="M23" s="38"/>
      <c r="N23" s="37"/>
      <c r="O23" s="38"/>
      <c r="P23" s="37"/>
      <c r="Q23" s="38"/>
      <c r="R23" s="37"/>
      <c r="S23" s="59"/>
      <c r="T23" s="40"/>
      <c r="U23" s="38"/>
      <c r="V23" s="40"/>
      <c r="W23" s="59">
        <v>5.3</v>
      </c>
      <c r="X23" s="139">
        <v>7.4219999999999997</v>
      </c>
      <c r="Y23" s="59"/>
      <c r="Z23" s="40"/>
      <c r="AA23" s="42">
        <f>D23+F23+H23+J23+L23+N23+P23+R23+T23+V23+X23+Z23</f>
        <v>7.4219999999999997</v>
      </c>
      <c r="AB23" s="4"/>
      <c r="AD23" s="8"/>
    </row>
    <row r="24" spans="1:35" ht="29.45" customHeight="1" x14ac:dyDescent="0.25">
      <c r="A24" s="74" t="s">
        <v>19</v>
      </c>
      <c r="B24" s="24" t="s">
        <v>17</v>
      </c>
      <c r="C24" s="99"/>
      <c r="D24" s="19"/>
      <c r="E24" s="86"/>
      <c r="F24" s="19"/>
      <c r="G24" s="86"/>
      <c r="H24" s="19"/>
      <c r="I24" s="86"/>
      <c r="J24" s="19"/>
      <c r="K24" s="86"/>
      <c r="L24" s="19"/>
      <c r="M24" s="86"/>
      <c r="N24" s="19"/>
      <c r="O24" s="103"/>
      <c r="P24" s="19"/>
      <c r="Q24" s="86"/>
      <c r="R24" s="19"/>
      <c r="S24" s="88"/>
      <c r="T24" s="44"/>
      <c r="U24" s="86"/>
      <c r="V24" s="44"/>
      <c r="W24" s="69">
        <v>7.71</v>
      </c>
      <c r="X24" s="140">
        <v>170.95500000000001</v>
      </c>
      <c r="Y24" s="88"/>
      <c r="Z24" s="44"/>
      <c r="AA24" s="45">
        <f>D24+F24+H24+J24+L24+N24+P24+R24+T24+V24+X24+Z24</f>
        <v>170.95500000000001</v>
      </c>
      <c r="AB24" s="4"/>
      <c r="AC24" s="4"/>
      <c r="AE24" s="6"/>
    </row>
    <row r="25" spans="1:35" ht="29.45" customHeight="1" thickBot="1" x14ac:dyDescent="0.3">
      <c r="A25" s="116"/>
      <c r="B25" s="25" t="s">
        <v>21</v>
      </c>
      <c r="C25" s="129"/>
      <c r="D25" s="37"/>
      <c r="E25" s="130"/>
      <c r="F25" s="37"/>
      <c r="G25" s="130"/>
      <c r="H25" s="37"/>
      <c r="I25" s="130"/>
      <c r="J25" s="37"/>
      <c r="K25" s="130"/>
      <c r="L25" s="37"/>
      <c r="M25" s="130"/>
      <c r="N25" s="37"/>
      <c r="O25" s="131"/>
      <c r="P25" s="37"/>
      <c r="Q25" s="130"/>
      <c r="R25" s="37"/>
      <c r="S25" s="132"/>
      <c r="T25" s="40"/>
      <c r="U25" s="130"/>
      <c r="V25" s="40"/>
      <c r="W25" s="62">
        <v>7.2</v>
      </c>
      <c r="X25" s="139">
        <v>31.545999999999999</v>
      </c>
      <c r="Y25" s="132"/>
      <c r="Z25" s="40"/>
      <c r="AA25" s="42">
        <f>D25+F25+H25+J25+L25+N25+P25+R25+T25+V25+X25+Z25</f>
        <v>31.545999999999999</v>
      </c>
      <c r="AB25" s="4"/>
      <c r="AC25" s="4"/>
      <c r="AE25" s="6"/>
    </row>
    <row r="26" spans="1:35" ht="33" customHeight="1" thickBot="1" x14ac:dyDescent="0.3">
      <c r="A26" s="85"/>
      <c r="B26" s="25" t="s">
        <v>21</v>
      </c>
      <c r="C26" s="100"/>
      <c r="D26" s="30"/>
      <c r="E26" s="87"/>
      <c r="F26" s="30"/>
      <c r="G26" s="87"/>
      <c r="H26" s="30"/>
      <c r="I26" s="87"/>
      <c r="J26" s="30"/>
      <c r="K26" s="87"/>
      <c r="L26" s="30"/>
      <c r="M26" s="87"/>
      <c r="N26" s="30"/>
      <c r="O26" s="104"/>
      <c r="P26" s="30"/>
      <c r="Q26" s="87"/>
      <c r="R26" s="30"/>
      <c r="S26" s="89"/>
      <c r="T26" s="32"/>
      <c r="U26" s="87"/>
      <c r="V26" s="32"/>
      <c r="W26" s="70">
        <v>27.57</v>
      </c>
      <c r="X26" s="141">
        <v>67.22</v>
      </c>
      <c r="Y26" s="89"/>
      <c r="Z26" s="32"/>
      <c r="AA26" s="33">
        <f t="shared" si="1"/>
        <v>67.22</v>
      </c>
      <c r="AB26" s="4"/>
      <c r="AC26" s="4"/>
      <c r="AD26" s="4"/>
    </row>
    <row r="27" spans="1:35" ht="46.5" customHeight="1" thickBot="1" x14ac:dyDescent="0.3">
      <c r="A27" s="9" t="s">
        <v>25</v>
      </c>
      <c r="B27" s="26"/>
      <c r="C27" s="60"/>
      <c r="D27" s="37"/>
      <c r="E27" s="37"/>
      <c r="F27" s="37"/>
      <c r="G27" s="48"/>
      <c r="H27" s="37"/>
      <c r="I27" s="48"/>
      <c r="J27" s="37"/>
      <c r="K27" s="37"/>
      <c r="L27" s="37"/>
      <c r="M27" s="48"/>
      <c r="N27" s="37"/>
      <c r="O27" s="61"/>
      <c r="P27" s="37"/>
      <c r="Q27" s="37"/>
      <c r="R27" s="37"/>
      <c r="S27" s="37"/>
      <c r="T27" s="37"/>
      <c r="U27" s="62"/>
      <c r="V27" s="40"/>
      <c r="W27" s="40"/>
      <c r="X27" s="139">
        <f>X26+X24+X25</f>
        <v>269.721</v>
      </c>
      <c r="Y27" s="62"/>
      <c r="Z27" s="40">
        <f t="shared" ref="Z27" si="3">Z26+Z24</f>
        <v>0</v>
      </c>
      <c r="AA27" s="42">
        <f t="shared" si="1"/>
        <v>269.721</v>
      </c>
      <c r="AB27" s="4"/>
      <c r="AC27" s="4"/>
      <c r="AD27" s="4"/>
    </row>
    <row r="28" spans="1:35" ht="36.75" customHeight="1" x14ac:dyDescent="0.25">
      <c r="A28" s="97" t="s">
        <v>27</v>
      </c>
      <c r="B28" s="98"/>
      <c r="C28" s="94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>
        <f>W29+W30</f>
        <v>2055.8147599999998</v>
      </c>
      <c r="X28" s="76"/>
      <c r="Y28" s="76">
        <f>Y29+Y30</f>
        <v>0</v>
      </c>
      <c r="Z28" s="76"/>
      <c r="AA28" s="63">
        <f>SUM(C28:Z28)</f>
        <v>2055.8147599999998</v>
      </c>
      <c r="AB28" s="4"/>
      <c r="AC28" s="6"/>
      <c r="AD28" s="6"/>
    </row>
    <row r="29" spans="1:35" ht="15.75" x14ac:dyDescent="0.25">
      <c r="A29" s="90" t="s">
        <v>20</v>
      </c>
      <c r="B29" s="91"/>
      <c r="C29" s="95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>
        <f>X26+X14+X17+X20+X25</f>
        <v>737.71400000000006</v>
      </c>
      <c r="X29" s="77"/>
      <c r="Y29" s="77">
        <f t="shared" ref="Y29" si="4">Z26+Z14+Z17</f>
        <v>0</v>
      </c>
      <c r="Z29" s="77"/>
      <c r="AA29" s="27">
        <f>SUM(C29:Z29)</f>
        <v>737.71400000000006</v>
      </c>
      <c r="AB29" s="4"/>
      <c r="AD29" s="6"/>
    </row>
    <row r="30" spans="1:35" ht="16.5" thickBot="1" x14ac:dyDescent="0.3">
      <c r="A30" s="92" t="s">
        <v>22</v>
      </c>
      <c r="B30" s="93"/>
      <c r="C30" s="96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>
        <f>X24+X23+X22+X16+X13+X12+X11+X19</f>
        <v>1318.1007599999998</v>
      </c>
      <c r="X30" s="78"/>
      <c r="Y30" s="78">
        <f>Z24+Z23+Z22+Z16+Z13+Z12+Z11</f>
        <v>0</v>
      </c>
      <c r="Z30" s="78"/>
      <c r="AA30" s="28">
        <f>SUM(C30:Z30)</f>
        <v>1318.1007599999998</v>
      </c>
      <c r="AB30" s="4"/>
      <c r="AD30" s="6"/>
    </row>
    <row r="31" spans="1:35" x14ac:dyDescent="0.25">
      <c r="O31" s="67"/>
      <c r="P31" s="68"/>
      <c r="R31" s="4"/>
    </row>
    <row r="32" spans="1:35" x14ac:dyDescent="0.25">
      <c r="A32" s="10"/>
    </row>
    <row r="33" spans="1:24" x14ac:dyDescent="0.25">
      <c r="A33" s="1" t="s">
        <v>39</v>
      </c>
      <c r="P33" s="4"/>
    </row>
    <row r="41" spans="1:24" x14ac:dyDescent="0.25">
      <c r="X41" s="147"/>
    </row>
  </sheetData>
  <mergeCells count="111">
    <mergeCell ref="S19:S20"/>
    <mergeCell ref="U19:U20"/>
    <mergeCell ref="W19:W20"/>
    <mergeCell ref="Y19:Y20"/>
    <mergeCell ref="A19:A20"/>
    <mergeCell ref="C19:C20"/>
    <mergeCell ref="E19:E20"/>
    <mergeCell ref="G19:G20"/>
    <mergeCell ref="I19:I20"/>
    <mergeCell ref="K19:K20"/>
    <mergeCell ref="M19:M20"/>
    <mergeCell ref="O19:O20"/>
    <mergeCell ref="Q19:Q20"/>
    <mergeCell ref="B6:B7"/>
    <mergeCell ref="C6:D6"/>
    <mergeCell ref="E6:F6"/>
    <mergeCell ref="G6:H6"/>
    <mergeCell ref="I6:J6"/>
    <mergeCell ref="M30:N30"/>
    <mergeCell ref="O28:P28"/>
    <mergeCell ref="O29:P29"/>
    <mergeCell ref="O30:P30"/>
    <mergeCell ref="I30:J30"/>
    <mergeCell ref="A1:AA1"/>
    <mergeCell ref="A2:AA2"/>
    <mergeCell ref="A3:AA3"/>
    <mergeCell ref="A4:AA4"/>
    <mergeCell ref="AA8:AA9"/>
    <mergeCell ref="B8:B11"/>
    <mergeCell ref="AA6:AA7"/>
    <mergeCell ref="I28:J28"/>
    <mergeCell ref="K28:L28"/>
    <mergeCell ref="M28:N28"/>
    <mergeCell ref="A13:A14"/>
    <mergeCell ref="U6:V6"/>
    <mergeCell ref="W6:X6"/>
    <mergeCell ref="Y6:Z6"/>
    <mergeCell ref="M6:N6"/>
    <mergeCell ref="O6:P6"/>
    <mergeCell ref="Q6:R6"/>
    <mergeCell ref="S6:T6"/>
    <mergeCell ref="A6:A7"/>
    <mergeCell ref="K6:L6"/>
    <mergeCell ref="Y24:Y26"/>
    <mergeCell ref="O13:O14"/>
    <mergeCell ref="Q13:Q14"/>
    <mergeCell ref="S13:S14"/>
    <mergeCell ref="U13:U14"/>
    <mergeCell ref="Y13:Y14"/>
    <mergeCell ref="C13:C14"/>
    <mergeCell ref="E13:E14"/>
    <mergeCell ref="G13:G14"/>
    <mergeCell ref="I13:I14"/>
    <mergeCell ref="K13:K14"/>
    <mergeCell ref="M13:M14"/>
    <mergeCell ref="S24:S26"/>
    <mergeCell ref="Q24:Q26"/>
    <mergeCell ref="I24:I26"/>
    <mergeCell ref="K24:K26"/>
    <mergeCell ref="M24:M26"/>
    <mergeCell ref="O24:O26"/>
    <mergeCell ref="S16:S17"/>
    <mergeCell ref="U16:U17"/>
    <mergeCell ref="W16:W17"/>
    <mergeCell ref="Y16:Y17"/>
    <mergeCell ref="M16:M17"/>
    <mergeCell ref="E30:F30"/>
    <mergeCell ref="G28:H28"/>
    <mergeCell ref="G29:H29"/>
    <mergeCell ref="A24:A26"/>
    <mergeCell ref="U24:U26"/>
    <mergeCell ref="G30:H30"/>
    <mergeCell ref="A29:B29"/>
    <mergeCell ref="A30:B30"/>
    <mergeCell ref="C28:D28"/>
    <mergeCell ref="C29:D29"/>
    <mergeCell ref="C30:D30"/>
    <mergeCell ref="A28:B28"/>
    <mergeCell ref="C24:C26"/>
    <mergeCell ref="E24:E26"/>
    <mergeCell ref="G24:G26"/>
    <mergeCell ref="S30:T30"/>
    <mergeCell ref="U28:V28"/>
    <mergeCell ref="W28:X28"/>
    <mergeCell ref="I29:J29"/>
    <mergeCell ref="K29:L29"/>
    <mergeCell ref="M29:N29"/>
    <mergeCell ref="K30:L30"/>
    <mergeCell ref="A8:A9"/>
    <mergeCell ref="Y28:Z28"/>
    <mergeCell ref="U29:V29"/>
    <mergeCell ref="Q28:R28"/>
    <mergeCell ref="S28:T28"/>
    <mergeCell ref="Q29:R29"/>
    <mergeCell ref="S29:T29"/>
    <mergeCell ref="W29:X29"/>
    <mergeCell ref="Y29:Z29"/>
    <mergeCell ref="U30:V30"/>
    <mergeCell ref="W30:X30"/>
    <mergeCell ref="Y30:Z30"/>
    <mergeCell ref="O16:O17"/>
    <mergeCell ref="Q16:Q17"/>
    <mergeCell ref="G16:G17"/>
    <mergeCell ref="I16:I17"/>
    <mergeCell ref="K16:K17"/>
    <mergeCell ref="A16:A17"/>
    <mergeCell ref="C16:C17"/>
    <mergeCell ref="E16:E17"/>
    <mergeCell ref="Q30:R30"/>
    <mergeCell ref="E28:F28"/>
    <mergeCell ref="E29:F29"/>
  </mergeCells>
  <pageMargins left="0.39370078740157483" right="0.19685039370078741" top="0.15748031496062992" bottom="0.15748031496062992" header="0" footer="0"/>
  <pageSetup paperSize="9" scale="3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tabSelected="1" view="pageBreakPreview" topLeftCell="A13" zoomScale="60" zoomScaleNormal="55" workbookViewId="0">
      <selection activeCell="I28" sqref="I28:J28"/>
    </sheetView>
  </sheetViews>
  <sheetFormatPr defaultColWidth="9.140625" defaultRowHeight="15" x14ac:dyDescent="0.25"/>
  <cols>
    <col min="1" max="1" width="22.85546875" style="1" customWidth="1"/>
    <col min="2" max="2" width="8.28515625" style="1" customWidth="1"/>
    <col min="3" max="3" width="8.7109375" style="1" customWidth="1"/>
    <col min="4" max="5" width="8.7109375" style="7" customWidth="1"/>
    <col min="6" max="20" width="8.7109375" style="1" customWidth="1"/>
    <col min="21" max="22" width="10.5703125" style="1" customWidth="1"/>
    <col min="23" max="23" width="10.5703125" style="183" customWidth="1"/>
    <col min="24" max="24" width="11.140625" style="184" customWidth="1"/>
    <col min="25" max="25" width="11.28515625" style="1" customWidth="1"/>
    <col min="26" max="26" width="13.5703125" style="1" customWidth="1"/>
    <col min="27" max="27" width="15.85546875" style="1" customWidth="1"/>
    <col min="28" max="28" width="15.7109375" style="1" customWidth="1"/>
    <col min="29" max="29" width="19.140625" style="1" customWidth="1"/>
    <col min="30" max="30" width="13.28515625" style="1" bestFit="1" customWidth="1"/>
    <col min="31" max="31" width="24.5703125" style="1" customWidth="1"/>
    <col min="32" max="32" width="9.140625" style="1"/>
    <col min="33" max="33" width="18.140625" style="1" customWidth="1"/>
    <col min="34" max="16384" width="9.140625" style="1"/>
  </cols>
  <sheetData>
    <row r="1" spans="1:32" ht="20.25" x14ac:dyDescent="0.25">
      <c r="A1" s="108" t="s">
        <v>30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</row>
    <row r="2" spans="1:32" ht="20.25" x14ac:dyDescent="0.25">
      <c r="A2" s="108" t="s">
        <v>28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</row>
    <row r="3" spans="1:32" ht="20.25" x14ac:dyDescent="0.25">
      <c r="A3" s="108" t="s">
        <v>26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</row>
    <row r="4" spans="1:32" ht="20.25" x14ac:dyDescent="0.25">
      <c r="A4" s="109" t="s">
        <v>40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</row>
    <row r="5" spans="1:32" ht="15.75" thickBot="1" x14ac:dyDescent="0.3">
      <c r="A5" s="12"/>
      <c r="B5" s="12"/>
      <c r="C5" s="12"/>
      <c r="D5" s="13"/>
      <c r="E5" s="13"/>
      <c r="F5" s="12"/>
      <c r="G5" s="13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48"/>
      <c r="X5" s="149"/>
      <c r="Y5" s="12"/>
      <c r="Z5" s="12"/>
      <c r="AA5" s="12"/>
    </row>
    <row r="6" spans="1:32" ht="19.5" thickBot="1" x14ac:dyDescent="0.3">
      <c r="A6" s="119" t="s">
        <v>13</v>
      </c>
      <c r="B6" s="121" t="s">
        <v>15</v>
      </c>
      <c r="C6" s="101" t="s">
        <v>0</v>
      </c>
      <c r="D6" s="102"/>
      <c r="E6" s="101" t="s">
        <v>1</v>
      </c>
      <c r="F6" s="102"/>
      <c r="G6" s="101" t="s">
        <v>2</v>
      </c>
      <c r="H6" s="102"/>
      <c r="I6" s="101" t="s">
        <v>3</v>
      </c>
      <c r="J6" s="102"/>
      <c r="K6" s="101" t="s">
        <v>4</v>
      </c>
      <c r="L6" s="102"/>
      <c r="M6" s="101" t="s">
        <v>5</v>
      </c>
      <c r="N6" s="102"/>
      <c r="O6" s="101" t="s">
        <v>6</v>
      </c>
      <c r="P6" s="102"/>
      <c r="Q6" s="101" t="s">
        <v>7</v>
      </c>
      <c r="R6" s="102"/>
      <c r="S6" s="101" t="s">
        <v>8</v>
      </c>
      <c r="T6" s="102"/>
      <c r="U6" s="101" t="s">
        <v>9</v>
      </c>
      <c r="V6" s="102"/>
      <c r="W6" s="150" t="s">
        <v>10</v>
      </c>
      <c r="X6" s="151"/>
      <c r="Y6" s="101" t="s">
        <v>11</v>
      </c>
      <c r="Z6" s="102"/>
      <c r="AA6" s="74" t="s">
        <v>12</v>
      </c>
    </row>
    <row r="7" spans="1:32" ht="45" thickBot="1" x14ac:dyDescent="0.3">
      <c r="A7" s="120"/>
      <c r="B7" s="122"/>
      <c r="C7" s="2" t="s">
        <v>18</v>
      </c>
      <c r="D7" s="3" t="s">
        <v>14</v>
      </c>
      <c r="E7" s="2" t="s">
        <v>18</v>
      </c>
      <c r="F7" s="3" t="s">
        <v>14</v>
      </c>
      <c r="G7" s="2" t="s">
        <v>18</v>
      </c>
      <c r="H7" s="3" t="s">
        <v>14</v>
      </c>
      <c r="I7" s="2" t="s">
        <v>18</v>
      </c>
      <c r="J7" s="3" t="s">
        <v>14</v>
      </c>
      <c r="K7" s="2" t="s">
        <v>18</v>
      </c>
      <c r="L7" s="3" t="s">
        <v>14</v>
      </c>
      <c r="M7" s="2" t="s">
        <v>18</v>
      </c>
      <c r="N7" s="3" t="s">
        <v>14</v>
      </c>
      <c r="O7" s="2" t="s">
        <v>18</v>
      </c>
      <c r="P7" s="3" t="s">
        <v>14</v>
      </c>
      <c r="Q7" s="2" t="s">
        <v>18</v>
      </c>
      <c r="R7" s="3" t="s">
        <v>14</v>
      </c>
      <c r="S7" s="2" t="s">
        <v>18</v>
      </c>
      <c r="T7" s="3" t="s">
        <v>14</v>
      </c>
      <c r="U7" s="2" t="s">
        <v>18</v>
      </c>
      <c r="V7" s="3" t="s">
        <v>14</v>
      </c>
      <c r="W7" s="152" t="s">
        <v>18</v>
      </c>
      <c r="X7" s="153" t="s">
        <v>14</v>
      </c>
      <c r="Y7" s="2" t="s">
        <v>18</v>
      </c>
      <c r="Z7" s="3" t="s">
        <v>14</v>
      </c>
      <c r="AA7" s="116"/>
      <c r="AB7" s="4"/>
      <c r="AC7" s="4"/>
      <c r="AD7" s="4"/>
      <c r="AE7" s="8"/>
    </row>
    <row r="8" spans="1:32" ht="15.75" x14ac:dyDescent="0.25">
      <c r="A8" s="74" t="s">
        <v>16</v>
      </c>
      <c r="B8" s="113" t="s">
        <v>17</v>
      </c>
      <c r="C8" s="18"/>
      <c r="D8" s="19"/>
      <c r="E8" s="20"/>
      <c r="F8" s="19"/>
      <c r="G8" s="20"/>
      <c r="H8" s="19"/>
      <c r="I8" s="20"/>
      <c r="J8" s="19"/>
      <c r="K8" s="20"/>
      <c r="L8" s="19"/>
      <c r="M8" s="20"/>
      <c r="N8" s="20"/>
      <c r="O8" s="20"/>
      <c r="P8" s="20"/>
      <c r="Q8" s="20"/>
      <c r="R8" s="20"/>
      <c r="S8" s="71"/>
      <c r="T8" s="71"/>
      <c r="U8" s="20"/>
      <c r="V8" s="71"/>
      <c r="W8" s="154">
        <f>2.91/1.2</f>
        <v>2.4250000000000003</v>
      </c>
      <c r="X8" s="155">
        <v>6.3010000000000002</v>
      </c>
      <c r="Y8" s="20"/>
      <c r="Z8" s="71"/>
      <c r="AA8" s="111">
        <f>SUM(D8:D9,F8:F9,H8:H9,J8:J9,L8:L9,N8:N9,P8:P9,R8:R9,T8:T9,V8:V9,X8:X9,Z8:Z9)</f>
        <v>16.286999999999999</v>
      </c>
      <c r="AC8" s="4"/>
      <c r="AF8" s="8"/>
    </row>
    <row r="9" spans="1:32" ht="15.75" x14ac:dyDescent="0.25">
      <c r="A9" s="75"/>
      <c r="B9" s="114"/>
      <c r="C9" s="21"/>
      <c r="D9" s="16"/>
      <c r="E9" s="15"/>
      <c r="F9" s="16"/>
      <c r="G9" s="15"/>
      <c r="H9" s="16"/>
      <c r="I9" s="15"/>
      <c r="J9" s="16"/>
      <c r="K9" s="15"/>
      <c r="L9" s="16"/>
      <c r="M9" s="15"/>
      <c r="N9" s="15"/>
      <c r="O9" s="15"/>
      <c r="P9" s="15"/>
      <c r="Q9" s="15"/>
      <c r="R9" s="15"/>
      <c r="S9" s="17"/>
      <c r="T9" s="17"/>
      <c r="U9" s="15"/>
      <c r="V9" s="17"/>
      <c r="W9" s="156">
        <f>5.02/1.2</f>
        <v>4.1833333333333336</v>
      </c>
      <c r="X9" s="157">
        <v>9.9860000000000007</v>
      </c>
      <c r="Y9" s="15"/>
      <c r="Z9" s="17"/>
      <c r="AA9" s="112"/>
      <c r="AC9" s="4"/>
      <c r="AF9" s="8"/>
    </row>
    <row r="10" spans="1:32" ht="16.5" thickBot="1" x14ac:dyDescent="0.3">
      <c r="A10" s="123"/>
      <c r="B10" s="114"/>
      <c r="C10" s="124"/>
      <c r="D10" s="125"/>
      <c r="E10" s="126"/>
      <c r="F10" s="125"/>
      <c r="G10" s="126"/>
      <c r="H10" s="125"/>
      <c r="I10" s="126"/>
      <c r="J10" s="125"/>
      <c r="K10" s="126"/>
      <c r="L10" s="125"/>
      <c r="M10" s="126"/>
      <c r="N10" s="126"/>
      <c r="O10" s="126"/>
      <c r="P10" s="126"/>
      <c r="Q10" s="126"/>
      <c r="R10" s="126"/>
      <c r="S10" s="127"/>
      <c r="T10" s="127"/>
      <c r="U10" s="126"/>
      <c r="V10" s="127"/>
      <c r="W10" s="158">
        <f>4.73/1.2</f>
        <v>3.9416666666666673</v>
      </c>
      <c r="X10" s="159">
        <f>196.16844-X8-X9</f>
        <v>179.88144000000003</v>
      </c>
      <c r="Y10" s="126"/>
      <c r="Z10" s="127"/>
      <c r="AA10" s="128"/>
      <c r="AC10" s="4"/>
      <c r="AF10" s="8"/>
    </row>
    <row r="11" spans="1:32" ht="16.5" thickBot="1" x14ac:dyDescent="0.3">
      <c r="A11" s="14" t="s">
        <v>23</v>
      </c>
      <c r="B11" s="115"/>
      <c r="C11" s="29"/>
      <c r="D11" s="30"/>
      <c r="E11" s="30"/>
      <c r="F11" s="30"/>
      <c r="G11" s="31"/>
      <c r="H11" s="30"/>
      <c r="I11" s="31"/>
      <c r="J11" s="30"/>
      <c r="K11" s="31"/>
      <c r="L11" s="30"/>
      <c r="M11" s="31"/>
      <c r="N11" s="30"/>
      <c r="O11" s="31"/>
      <c r="P11" s="30"/>
      <c r="Q11" s="30"/>
      <c r="R11" s="30"/>
      <c r="S11" s="30"/>
      <c r="T11" s="30"/>
      <c r="U11" s="30"/>
      <c r="V11" s="32"/>
      <c r="W11" s="160">
        <f>919304.83/1.2/X11/1000</f>
        <v>3.9052528446131962</v>
      </c>
      <c r="X11" s="161">
        <f>X8+X9+X10</f>
        <v>196.16844000000003</v>
      </c>
      <c r="Y11" s="32">
        <f t="shared" ref="Y11:AA11" si="0">Y8+Y9</f>
        <v>0</v>
      </c>
      <c r="Z11" s="32">
        <f t="shared" si="0"/>
        <v>0</v>
      </c>
      <c r="AA11" s="32">
        <f t="shared" si="0"/>
        <v>16.286999999999999</v>
      </c>
      <c r="AC11" s="4"/>
      <c r="AD11" s="4"/>
      <c r="AE11" s="4"/>
    </row>
    <row r="12" spans="1:32" ht="95.25" thickBot="1" x14ac:dyDescent="0.3">
      <c r="A12" s="34" t="s">
        <v>33</v>
      </c>
      <c r="B12" s="35" t="s">
        <v>17</v>
      </c>
      <c r="C12" s="36"/>
      <c r="D12" s="37"/>
      <c r="E12" s="38"/>
      <c r="F12" s="37"/>
      <c r="G12" s="38"/>
      <c r="H12" s="37"/>
      <c r="I12" s="38"/>
      <c r="J12" s="37"/>
      <c r="K12" s="38"/>
      <c r="L12" s="37"/>
      <c r="M12" s="38"/>
      <c r="N12" s="37"/>
      <c r="O12" s="38"/>
      <c r="P12" s="37"/>
      <c r="Q12" s="38"/>
      <c r="R12" s="37"/>
      <c r="S12" s="39"/>
      <c r="T12" s="40"/>
      <c r="U12" s="41"/>
      <c r="V12" s="40"/>
      <c r="W12" s="162">
        <v>8.98</v>
      </c>
      <c r="X12" s="163">
        <f>38.597+8.145</f>
        <v>46.742000000000004</v>
      </c>
      <c r="Y12" s="39"/>
      <c r="Z12" s="40"/>
      <c r="AA12" s="42">
        <f>D12+F12+H12+J12+L12+N12+P12+R12+T12+V12+X12+Z12</f>
        <v>46.742000000000004</v>
      </c>
      <c r="AB12" s="4"/>
      <c r="AD12" s="11"/>
    </row>
    <row r="13" spans="1:32" ht="46.5" customHeight="1" thickBot="1" x14ac:dyDescent="0.3">
      <c r="A13" s="117" t="s">
        <v>32</v>
      </c>
      <c r="B13" s="43" t="s">
        <v>17</v>
      </c>
      <c r="C13" s="99"/>
      <c r="D13" s="19"/>
      <c r="E13" s="86"/>
      <c r="F13" s="19"/>
      <c r="G13" s="86"/>
      <c r="H13" s="19"/>
      <c r="I13" s="86"/>
      <c r="J13" s="19"/>
      <c r="K13" s="86"/>
      <c r="L13" s="19"/>
      <c r="M13" s="86"/>
      <c r="N13" s="19"/>
      <c r="O13" s="103"/>
      <c r="P13" s="19"/>
      <c r="Q13" s="86"/>
      <c r="R13" s="19"/>
      <c r="S13" s="105"/>
      <c r="T13" s="44"/>
      <c r="U13" s="86"/>
      <c r="V13" s="44"/>
      <c r="W13" s="164">
        <v>8.98</v>
      </c>
      <c r="X13" s="165">
        <f>1.422</f>
        <v>1.4219999999999999</v>
      </c>
      <c r="Y13" s="88"/>
      <c r="Z13" s="44"/>
      <c r="AA13" s="45">
        <f>D13+F13+H13+J13+L13+N13+P13+R13+T13+V13+X13+Z13</f>
        <v>1.4219999999999999</v>
      </c>
      <c r="AB13" s="4"/>
      <c r="AC13" s="4"/>
    </row>
    <row r="14" spans="1:32" ht="63" customHeight="1" thickBot="1" x14ac:dyDescent="0.3">
      <c r="A14" s="118"/>
      <c r="B14" s="23" t="s">
        <v>21</v>
      </c>
      <c r="C14" s="100"/>
      <c r="D14" s="30"/>
      <c r="E14" s="87"/>
      <c r="F14" s="30"/>
      <c r="G14" s="87"/>
      <c r="H14" s="30"/>
      <c r="I14" s="87"/>
      <c r="J14" s="30"/>
      <c r="K14" s="87"/>
      <c r="L14" s="30"/>
      <c r="M14" s="87"/>
      <c r="N14" s="30"/>
      <c r="O14" s="104"/>
      <c r="P14" s="30"/>
      <c r="Q14" s="87"/>
      <c r="R14" s="30"/>
      <c r="S14" s="106"/>
      <c r="T14" s="32"/>
      <c r="U14" s="87"/>
      <c r="V14" s="32"/>
      <c r="W14" s="164">
        <v>27.57</v>
      </c>
      <c r="X14" s="166">
        <v>0</v>
      </c>
      <c r="Y14" s="89"/>
      <c r="Z14" s="32"/>
      <c r="AA14" s="33">
        <f t="shared" ref="AA14:AA27" si="1">D14+F14+H14+J14+L14+N14+P14+R14+T14+V14+X14+Z14</f>
        <v>0</v>
      </c>
      <c r="AB14" s="4"/>
      <c r="AC14" s="4"/>
      <c r="AD14" s="4"/>
    </row>
    <row r="15" spans="1:32" ht="32.25" thickBot="1" x14ac:dyDescent="0.3">
      <c r="A15" s="46" t="s">
        <v>24</v>
      </c>
      <c r="B15" s="35"/>
      <c r="C15" s="47"/>
      <c r="D15" s="37"/>
      <c r="E15" s="37"/>
      <c r="F15" s="37"/>
      <c r="G15" s="48"/>
      <c r="H15" s="37"/>
      <c r="I15" s="48"/>
      <c r="J15" s="37"/>
      <c r="K15" s="48"/>
      <c r="L15" s="37"/>
      <c r="M15" s="48"/>
      <c r="N15" s="37"/>
      <c r="O15" s="49"/>
      <c r="P15" s="37"/>
      <c r="Q15" s="37"/>
      <c r="R15" s="37"/>
      <c r="S15" s="37"/>
      <c r="T15" s="37"/>
      <c r="U15" s="48"/>
      <c r="V15" s="40"/>
      <c r="W15" s="167"/>
      <c r="X15" s="163">
        <f>X14+X13</f>
        <v>1.4219999999999999</v>
      </c>
      <c r="Y15" s="40"/>
      <c r="Z15" s="40">
        <f t="shared" ref="Z15" si="2">Z14+Z13</f>
        <v>0</v>
      </c>
      <c r="AA15" s="42">
        <f>D15+F15+H15+J15+L15+N15+P15+R15+T15+V15+X15+Z15</f>
        <v>1.4219999999999999</v>
      </c>
      <c r="AB15" s="4"/>
      <c r="AC15" s="4"/>
      <c r="AD15" s="4"/>
    </row>
    <row r="16" spans="1:32" ht="16.5" thickBot="1" x14ac:dyDescent="0.3">
      <c r="A16" s="81" t="s">
        <v>36</v>
      </c>
      <c r="B16" s="22" t="s">
        <v>17</v>
      </c>
      <c r="C16" s="83"/>
      <c r="D16" s="72"/>
      <c r="E16" s="79"/>
      <c r="F16" s="72"/>
      <c r="G16" s="79"/>
      <c r="H16" s="72"/>
      <c r="I16" s="79"/>
      <c r="J16" s="72"/>
      <c r="K16" s="79"/>
      <c r="L16" s="72"/>
      <c r="M16" s="79"/>
      <c r="N16" s="19"/>
      <c r="O16" s="79"/>
      <c r="P16" s="19"/>
      <c r="Q16" s="79"/>
      <c r="R16" s="19"/>
      <c r="S16" s="79"/>
      <c r="T16" s="19"/>
      <c r="U16" s="79"/>
      <c r="V16" s="19"/>
      <c r="W16" s="168">
        <v>8.98</v>
      </c>
      <c r="X16" s="169">
        <v>24.769960000000001</v>
      </c>
      <c r="Y16" s="79"/>
      <c r="Z16" s="19"/>
      <c r="AA16" s="45">
        <f>D16+F16+H16+J16+L16+N16+P16+R16+T16+V16+X16+Z16</f>
        <v>24.769960000000001</v>
      </c>
      <c r="AB16" s="4"/>
      <c r="AD16" s="8"/>
    </row>
    <row r="17" spans="1:35" ht="43.5" customHeight="1" thickBot="1" x14ac:dyDescent="0.3">
      <c r="A17" s="82"/>
      <c r="B17" s="22" t="s">
        <v>21</v>
      </c>
      <c r="C17" s="84"/>
      <c r="D17" s="73"/>
      <c r="E17" s="80"/>
      <c r="F17" s="73"/>
      <c r="G17" s="80"/>
      <c r="H17" s="73"/>
      <c r="I17" s="80"/>
      <c r="J17" s="73"/>
      <c r="K17" s="80"/>
      <c r="L17" s="30"/>
      <c r="M17" s="80"/>
      <c r="N17" s="30"/>
      <c r="O17" s="80"/>
      <c r="P17" s="30"/>
      <c r="Q17" s="80"/>
      <c r="R17" s="30"/>
      <c r="S17" s="80"/>
      <c r="T17" s="30"/>
      <c r="U17" s="107"/>
      <c r="V17" s="30"/>
      <c r="W17" s="170"/>
      <c r="X17" s="171"/>
      <c r="Y17" s="80"/>
      <c r="Z17" s="30"/>
      <c r="AA17" s="33">
        <f>D17+F17+H17+J17+L17+N17+P17+R17+T17+V17+X17+Z17</f>
        <v>0</v>
      </c>
      <c r="AB17" s="4"/>
      <c r="AD17" s="8"/>
    </row>
    <row r="18" spans="1:35" ht="41.1" customHeight="1" thickBot="1" x14ac:dyDescent="0.3">
      <c r="A18" s="50" t="s">
        <v>29</v>
      </c>
      <c r="B18" s="35"/>
      <c r="C18" s="51"/>
      <c r="D18" s="38"/>
      <c r="E18" s="38"/>
      <c r="F18" s="38"/>
      <c r="G18" s="38"/>
      <c r="H18" s="38"/>
      <c r="I18" s="38"/>
      <c r="J18" s="38"/>
      <c r="K18" s="38"/>
      <c r="L18" s="37"/>
      <c r="M18" s="37"/>
      <c r="N18" s="37"/>
      <c r="O18" s="37"/>
      <c r="P18" s="37"/>
      <c r="Q18" s="37"/>
      <c r="R18" s="37"/>
      <c r="S18" s="37"/>
      <c r="T18" s="37"/>
      <c r="U18" s="52"/>
      <c r="V18" s="37"/>
      <c r="W18" s="172"/>
      <c r="X18" s="173">
        <f>X17+X16</f>
        <v>24.769960000000001</v>
      </c>
      <c r="Y18" s="52"/>
      <c r="Z18" s="37">
        <f>Z16+Z17</f>
        <v>0</v>
      </c>
      <c r="AA18" s="42">
        <f>X18+V18+Z18</f>
        <v>24.769960000000001</v>
      </c>
      <c r="AB18" s="4"/>
      <c r="AD18" s="8"/>
    </row>
    <row r="19" spans="1:35" ht="38.1" customHeight="1" thickBot="1" x14ac:dyDescent="0.3">
      <c r="A19" s="81" t="s">
        <v>37</v>
      </c>
      <c r="B19" s="22" t="s">
        <v>17</v>
      </c>
      <c r="C19" s="83"/>
      <c r="D19" s="72"/>
      <c r="E19" s="79"/>
      <c r="F19" s="72"/>
      <c r="G19" s="79"/>
      <c r="H19" s="72"/>
      <c r="I19" s="79"/>
      <c r="J19" s="72"/>
      <c r="K19" s="79"/>
      <c r="L19" s="72"/>
      <c r="M19" s="79"/>
      <c r="N19" s="19"/>
      <c r="O19" s="79"/>
      <c r="P19" s="19"/>
      <c r="Q19" s="79"/>
      <c r="R19" s="19"/>
      <c r="S19" s="79"/>
      <c r="T19" s="19"/>
      <c r="U19" s="79"/>
      <c r="V19" s="19"/>
      <c r="W19" s="168">
        <v>5.3</v>
      </c>
      <c r="X19" s="169">
        <v>0</v>
      </c>
      <c r="Y19" s="79"/>
      <c r="Z19" s="19"/>
      <c r="AA19" s="45">
        <f>D19+F19+H19+J19+L19+N19+P19+R19+T19+V19+X19+Z19</f>
        <v>0</v>
      </c>
      <c r="AB19" s="4"/>
      <c r="AD19" s="8"/>
    </row>
    <row r="20" spans="1:35" ht="43.5" customHeight="1" thickBot="1" x14ac:dyDescent="0.3">
      <c r="A20" s="82"/>
      <c r="B20" s="22" t="s">
        <v>21</v>
      </c>
      <c r="C20" s="84"/>
      <c r="D20" s="73"/>
      <c r="E20" s="80"/>
      <c r="F20" s="73"/>
      <c r="G20" s="80"/>
      <c r="H20" s="73"/>
      <c r="I20" s="80"/>
      <c r="J20" s="73"/>
      <c r="K20" s="80"/>
      <c r="L20" s="30"/>
      <c r="M20" s="80"/>
      <c r="N20" s="30"/>
      <c r="O20" s="80"/>
      <c r="P20" s="30"/>
      <c r="Q20" s="80"/>
      <c r="R20" s="30"/>
      <c r="S20" s="80"/>
      <c r="T20" s="30"/>
      <c r="U20" s="107"/>
      <c r="V20" s="30"/>
      <c r="W20" s="170"/>
      <c r="X20" s="171">
        <v>192.54920000000001</v>
      </c>
      <c r="Y20" s="80"/>
      <c r="Z20" s="30"/>
      <c r="AA20" s="33">
        <f>D20+F20+H20+J20+L20+N20+P20+R20+T20+V20+X20+Z20</f>
        <v>192.54920000000001</v>
      </c>
      <c r="AB20" s="4"/>
      <c r="AD20" s="8"/>
    </row>
    <row r="21" spans="1:35" ht="41.1" customHeight="1" thickBot="1" x14ac:dyDescent="0.3">
      <c r="A21" s="50" t="s">
        <v>38</v>
      </c>
      <c r="B21" s="35"/>
      <c r="C21" s="51"/>
      <c r="D21" s="38"/>
      <c r="E21" s="38"/>
      <c r="F21" s="38"/>
      <c r="G21" s="38"/>
      <c r="H21" s="38"/>
      <c r="I21" s="38"/>
      <c r="J21" s="38"/>
      <c r="K21" s="38"/>
      <c r="L21" s="37"/>
      <c r="M21" s="37"/>
      <c r="N21" s="37"/>
      <c r="O21" s="37"/>
      <c r="P21" s="37"/>
      <c r="Q21" s="37"/>
      <c r="R21" s="37"/>
      <c r="S21" s="37"/>
      <c r="T21" s="37"/>
      <c r="U21" s="52"/>
      <c r="V21" s="37"/>
      <c r="W21" s="172"/>
      <c r="X21" s="173">
        <f>X20+X19</f>
        <v>192.54920000000001</v>
      </c>
      <c r="Y21" s="52"/>
      <c r="Z21" s="37">
        <f>Z19+Z20</f>
        <v>0</v>
      </c>
      <c r="AA21" s="42">
        <f>X21+V21+Z21</f>
        <v>192.54920000000001</v>
      </c>
      <c r="AB21" s="4"/>
      <c r="AD21" s="8"/>
    </row>
    <row r="22" spans="1:35" ht="120.75" customHeight="1" thickBot="1" x14ac:dyDescent="0.3">
      <c r="A22" s="5" t="s">
        <v>34</v>
      </c>
      <c r="B22" s="22" t="s">
        <v>17</v>
      </c>
      <c r="C22" s="53"/>
      <c r="D22" s="54"/>
      <c r="E22" s="55"/>
      <c r="F22" s="54"/>
      <c r="G22" s="55"/>
      <c r="H22" s="54"/>
      <c r="I22" s="55"/>
      <c r="J22" s="54"/>
      <c r="K22" s="55"/>
      <c r="L22" s="54"/>
      <c r="M22" s="55"/>
      <c r="N22" s="54"/>
      <c r="O22" s="55"/>
      <c r="P22" s="54"/>
      <c r="Q22" s="55"/>
      <c r="R22" s="54"/>
      <c r="S22" s="56"/>
      <c r="T22" s="57"/>
      <c r="U22" s="55"/>
      <c r="V22" s="57"/>
      <c r="W22" s="174">
        <v>5.3</v>
      </c>
      <c r="X22" s="175">
        <v>0</v>
      </c>
      <c r="Y22" s="56"/>
      <c r="Z22" s="57"/>
      <c r="AA22" s="58">
        <f t="shared" si="1"/>
        <v>0</v>
      </c>
      <c r="AB22" s="4"/>
      <c r="AC22" s="6"/>
      <c r="AD22" s="8"/>
      <c r="AI22" s="4"/>
    </row>
    <row r="23" spans="1:35" ht="100.5" customHeight="1" thickBot="1" x14ac:dyDescent="0.3">
      <c r="A23" s="34" t="s">
        <v>35</v>
      </c>
      <c r="B23" s="35" t="s">
        <v>17</v>
      </c>
      <c r="C23" s="36"/>
      <c r="D23" s="37"/>
      <c r="E23" s="38"/>
      <c r="F23" s="37"/>
      <c r="G23" s="38"/>
      <c r="H23" s="37"/>
      <c r="I23" s="38"/>
      <c r="J23" s="37"/>
      <c r="K23" s="38"/>
      <c r="L23" s="37"/>
      <c r="M23" s="38"/>
      <c r="N23" s="37"/>
      <c r="O23" s="38"/>
      <c r="P23" s="37"/>
      <c r="Q23" s="38"/>
      <c r="R23" s="37"/>
      <c r="S23" s="59"/>
      <c r="T23" s="40"/>
      <c r="U23" s="38"/>
      <c r="V23" s="40"/>
      <c r="W23" s="176">
        <v>5.3</v>
      </c>
      <c r="X23" s="163">
        <v>6.2679999999999998</v>
      </c>
      <c r="Y23" s="59"/>
      <c r="Z23" s="40"/>
      <c r="AA23" s="42">
        <f>D23+F23+H23+J23+L23+N23+P23+R23+T23+V23+X23+Z23</f>
        <v>6.2679999999999998</v>
      </c>
      <c r="AB23" s="4"/>
      <c r="AD23" s="8"/>
    </row>
    <row r="24" spans="1:35" ht="29.45" customHeight="1" x14ac:dyDescent="0.25">
      <c r="A24" s="74" t="s">
        <v>19</v>
      </c>
      <c r="B24" s="24" t="s">
        <v>17</v>
      </c>
      <c r="C24" s="99"/>
      <c r="D24" s="19"/>
      <c r="E24" s="86"/>
      <c r="F24" s="19"/>
      <c r="G24" s="86"/>
      <c r="H24" s="19"/>
      <c r="I24" s="86"/>
      <c r="J24" s="19"/>
      <c r="K24" s="86"/>
      <c r="L24" s="19"/>
      <c r="M24" s="86"/>
      <c r="N24" s="19"/>
      <c r="O24" s="103"/>
      <c r="P24" s="19"/>
      <c r="Q24" s="86"/>
      <c r="R24" s="19"/>
      <c r="S24" s="88"/>
      <c r="T24" s="44"/>
      <c r="U24" s="86"/>
      <c r="V24" s="44"/>
      <c r="W24" s="177">
        <v>7.71</v>
      </c>
      <c r="X24" s="165">
        <v>48.411000000000001</v>
      </c>
      <c r="Y24" s="88"/>
      <c r="Z24" s="44"/>
      <c r="AA24" s="45">
        <f>D24+F24+H24+J24+L24+N24+P24+R24+T24+V24+X24+Z24</f>
        <v>48.411000000000001</v>
      </c>
      <c r="AB24" s="4"/>
      <c r="AC24" s="4"/>
      <c r="AE24" s="6"/>
    </row>
    <row r="25" spans="1:35" ht="29.45" customHeight="1" thickBot="1" x14ac:dyDescent="0.3">
      <c r="A25" s="116"/>
      <c r="B25" s="25" t="s">
        <v>21</v>
      </c>
      <c r="C25" s="129"/>
      <c r="D25" s="37"/>
      <c r="E25" s="130"/>
      <c r="F25" s="37"/>
      <c r="G25" s="130"/>
      <c r="H25" s="37"/>
      <c r="I25" s="130"/>
      <c r="J25" s="37"/>
      <c r="K25" s="130"/>
      <c r="L25" s="37"/>
      <c r="M25" s="130"/>
      <c r="N25" s="37"/>
      <c r="O25" s="131"/>
      <c r="P25" s="37"/>
      <c r="Q25" s="130"/>
      <c r="R25" s="37"/>
      <c r="S25" s="132"/>
      <c r="T25" s="40"/>
      <c r="U25" s="130"/>
      <c r="V25" s="40"/>
      <c r="W25" s="178">
        <v>7.2</v>
      </c>
      <c r="X25" s="163">
        <v>5.2949999999999999</v>
      </c>
      <c r="Y25" s="132"/>
      <c r="Z25" s="40"/>
      <c r="AA25" s="42">
        <f>D25+F25+H25+J25+L25+N25+P25+R25+T25+V25+X25+Z25</f>
        <v>5.2949999999999999</v>
      </c>
      <c r="AB25" s="4"/>
      <c r="AC25" s="4"/>
      <c r="AE25" s="6"/>
    </row>
    <row r="26" spans="1:35" ht="33" customHeight="1" thickBot="1" x14ac:dyDescent="0.3">
      <c r="A26" s="85"/>
      <c r="B26" s="25" t="s">
        <v>21</v>
      </c>
      <c r="C26" s="100"/>
      <c r="D26" s="30"/>
      <c r="E26" s="87"/>
      <c r="F26" s="30"/>
      <c r="G26" s="87"/>
      <c r="H26" s="30"/>
      <c r="I26" s="87"/>
      <c r="J26" s="30"/>
      <c r="K26" s="87"/>
      <c r="L26" s="30"/>
      <c r="M26" s="87"/>
      <c r="N26" s="30"/>
      <c r="O26" s="104"/>
      <c r="P26" s="30"/>
      <c r="Q26" s="87"/>
      <c r="R26" s="30"/>
      <c r="S26" s="89"/>
      <c r="T26" s="32"/>
      <c r="U26" s="87"/>
      <c r="V26" s="32"/>
      <c r="W26" s="179">
        <v>27.57</v>
      </c>
      <c r="X26" s="166">
        <v>0</v>
      </c>
      <c r="Y26" s="89"/>
      <c r="Z26" s="32"/>
      <c r="AA26" s="33">
        <f t="shared" si="1"/>
        <v>0</v>
      </c>
      <c r="AB26" s="4"/>
      <c r="AC26" s="4"/>
      <c r="AD26" s="4"/>
    </row>
    <row r="27" spans="1:35" ht="46.5" customHeight="1" thickBot="1" x14ac:dyDescent="0.3">
      <c r="A27" s="9" t="s">
        <v>25</v>
      </c>
      <c r="B27" s="26"/>
      <c r="C27" s="60"/>
      <c r="D27" s="37"/>
      <c r="E27" s="37"/>
      <c r="F27" s="37"/>
      <c r="G27" s="48"/>
      <c r="H27" s="37"/>
      <c r="I27" s="48"/>
      <c r="J27" s="37"/>
      <c r="K27" s="37"/>
      <c r="L27" s="37"/>
      <c r="M27" s="48"/>
      <c r="N27" s="37"/>
      <c r="O27" s="61"/>
      <c r="P27" s="37"/>
      <c r="Q27" s="37"/>
      <c r="R27" s="37"/>
      <c r="S27" s="37"/>
      <c r="T27" s="37"/>
      <c r="U27" s="62"/>
      <c r="V27" s="40"/>
      <c r="W27" s="167"/>
      <c r="X27" s="163">
        <f>X26+X24+X25</f>
        <v>53.706000000000003</v>
      </c>
      <c r="Y27" s="62"/>
      <c r="Z27" s="40">
        <f t="shared" ref="Z27" si="3">Z26+Z24</f>
        <v>0</v>
      </c>
      <c r="AA27" s="42">
        <f t="shared" si="1"/>
        <v>53.706000000000003</v>
      </c>
      <c r="AB27" s="4"/>
      <c r="AC27" s="4"/>
      <c r="AD27" s="4"/>
    </row>
    <row r="28" spans="1:35" ht="36.75" customHeight="1" x14ac:dyDescent="0.25">
      <c r="A28" s="97" t="s">
        <v>27</v>
      </c>
      <c r="B28" s="98"/>
      <c r="C28" s="94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180">
        <f>W29+W30</f>
        <v>521.62560000000008</v>
      </c>
      <c r="X28" s="180"/>
      <c r="Y28" s="76">
        <f>Y29+Y30</f>
        <v>0</v>
      </c>
      <c r="Z28" s="76"/>
      <c r="AA28" s="63">
        <f>SUM(C28:Z28)</f>
        <v>521.62560000000008</v>
      </c>
      <c r="AB28" s="4"/>
      <c r="AC28" s="6"/>
      <c r="AD28" s="6"/>
    </row>
    <row r="29" spans="1:35" ht="15.75" x14ac:dyDescent="0.25">
      <c r="A29" s="90" t="s">
        <v>20</v>
      </c>
      <c r="B29" s="91"/>
      <c r="C29" s="95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181">
        <f>X26+X14+X17+X20+X25</f>
        <v>197.8442</v>
      </c>
      <c r="X29" s="181"/>
      <c r="Y29" s="77">
        <f t="shared" ref="Y29" si="4">Z26+Z14+Z17</f>
        <v>0</v>
      </c>
      <c r="Z29" s="77"/>
      <c r="AA29" s="27">
        <f>SUM(C29:Z29)</f>
        <v>197.8442</v>
      </c>
      <c r="AB29" s="4"/>
      <c r="AD29" s="6"/>
    </row>
    <row r="30" spans="1:35" ht="16.5" thickBot="1" x14ac:dyDescent="0.3">
      <c r="A30" s="92" t="s">
        <v>22</v>
      </c>
      <c r="B30" s="93"/>
      <c r="C30" s="96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182">
        <f>X24+X23+X22+X16+X13+X12+X11+X19</f>
        <v>323.78140000000002</v>
      </c>
      <c r="X30" s="182"/>
      <c r="Y30" s="78">
        <f>Z24+Z23+Z22+Z16+Z13+Z12+Z11</f>
        <v>0</v>
      </c>
      <c r="Z30" s="78"/>
      <c r="AA30" s="28">
        <f>SUM(C30:Z30)</f>
        <v>323.78140000000002</v>
      </c>
      <c r="AB30" s="4"/>
      <c r="AD30" s="6"/>
    </row>
    <row r="31" spans="1:35" x14ac:dyDescent="0.25">
      <c r="O31" s="67"/>
      <c r="P31" s="68"/>
      <c r="R31" s="4"/>
    </row>
    <row r="32" spans="1:35" x14ac:dyDescent="0.25">
      <c r="A32" s="10"/>
    </row>
    <row r="33" spans="1:24" x14ac:dyDescent="0.25">
      <c r="A33" s="1" t="s">
        <v>39</v>
      </c>
      <c r="P33" s="4"/>
    </row>
    <row r="41" spans="1:24" x14ac:dyDescent="0.25">
      <c r="X41" s="185"/>
    </row>
  </sheetData>
  <mergeCells count="111">
    <mergeCell ref="Y30:Z30"/>
    <mergeCell ref="M30:N30"/>
    <mergeCell ref="O30:P30"/>
    <mergeCell ref="Q30:R30"/>
    <mergeCell ref="S30:T30"/>
    <mergeCell ref="U30:V30"/>
    <mergeCell ref="W30:X30"/>
    <mergeCell ref="S29:T29"/>
    <mergeCell ref="U29:V29"/>
    <mergeCell ref="W29:X29"/>
    <mergeCell ref="Y29:Z29"/>
    <mergeCell ref="A30:B30"/>
    <mergeCell ref="C30:D30"/>
    <mergeCell ref="E30:F30"/>
    <mergeCell ref="G30:H30"/>
    <mergeCell ref="I30:J30"/>
    <mergeCell ref="K30:L30"/>
    <mergeCell ref="Y28:Z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M28:N28"/>
    <mergeCell ref="O28:P28"/>
    <mergeCell ref="Q28:R28"/>
    <mergeCell ref="S28:T28"/>
    <mergeCell ref="U28:V28"/>
    <mergeCell ref="W28:X28"/>
    <mergeCell ref="A28:B28"/>
    <mergeCell ref="C28:D28"/>
    <mergeCell ref="E28:F28"/>
    <mergeCell ref="G28:H28"/>
    <mergeCell ref="I28:J28"/>
    <mergeCell ref="K28:L28"/>
    <mergeCell ref="M24:M26"/>
    <mergeCell ref="O24:O26"/>
    <mergeCell ref="Q24:Q26"/>
    <mergeCell ref="S24:S26"/>
    <mergeCell ref="U24:U26"/>
    <mergeCell ref="Y24:Y26"/>
    <mergeCell ref="S19:S20"/>
    <mergeCell ref="U19:U20"/>
    <mergeCell ref="W19:W20"/>
    <mergeCell ref="Y19:Y20"/>
    <mergeCell ref="A24:A26"/>
    <mergeCell ref="C24:C26"/>
    <mergeCell ref="E24:E26"/>
    <mergeCell ref="G24:G26"/>
    <mergeCell ref="I24:I26"/>
    <mergeCell ref="K24:K26"/>
    <mergeCell ref="Y16:Y17"/>
    <mergeCell ref="A19:A20"/>
    <mergeCell ref="C19:C20"/>
    <mergeCell ref="E19:E20"/>
    <mergeCell ref="G19:G20"/>
    <mergeCell ref="I19:I20"/>
    <mergeCell ref="K19:K20"/>
    <mergeCell ref="M19:M20"/>
    <mergeCell ref="O19:O20"/>
    <mergeCell ref="Q19:Q20"/>
    <mergeCell ref="M16:M17"/>
    <mergeCell ref="O16:O17"/>
    <mergeCell ref="Q16:Q17"/>
    <mergeCell ref="S16:S17"/>
    <mergeCell ref="U16:U17"/>
    <mergeCell ref="W16:W17"/>
    <mergeCell ref="A16:A17"/>
    <mergeCell ref="C16:C17"/>
    <mergeCell ref="E16:E17"/>
    <mergeCell ref="G16:G17"/>
    <mergeCell ref="I16:I17"/>
    <mergeCell ref="K16:K17"/>
    <mergeCell ref="M13:M14"/>
    <mergeCell ref="O13:O14"/>
    <mergeCell ref="Q13:Q14"/>
    <mergeCell ref="S13:S14"/>
    <mergeCell ref="U13:U14"/>
    <mergeCell ref="Y13:Y14"/>
    <mergeCell ref="A13:A14"/>
    <mergeCell ref="C13:C14"/>
    <mergeCell ref="E13:E14"/>
    <mergeCell ref="G13:G14"/>
    <mergeCell ref="I13:I14"/>
    <mergeCell ref="K13:K14"/>
    <mergeCell ref="W6:X6"/>
    <mergeCell ref="Y6:Z6"/>
    <mergeCell ref="AA6:AA7"/>
    <mergeCell ref="A8:A9"/>
    <mergeCell ref="B8:B11"/>
    <mergeCell ref="AA8:AA9"/>
    <mergeCell ref="K6:L6"/>
    <mergeCell ref="M6:N6"/>
    <mergeCell ref="O6:P6"/>
    <mergeCell ref="Q6:R6"/>
    <mergeCell ref="S6:T6"/>
    <mergeCell ref="U6:V6"/>
    <mergeCell ref="A1:AA1"/>
    <mergeCell ref="A2:AA2"/>
    <mergeCell ref="A3:AA3"/>
    <mergeCell ref="A4:AA4"/>
    <mergeCell ref="A6:A7"/>
    <mergeCell ref="B6:B7"/>
    <mergeCell ref="C6:D6"/>
    <mergeCell ref="E6:F6"/>
    <mergeCell ref="G6:H6"/>
    <mergeCell ref="I6:J6"/>
  </mergeCells>
  <pageMargins left="0.7" right="0.7" top="0.75" bottom="0.75" header="0.3" footer="0.3"/>
  <pageSetup paperSize="9" scale="3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tabSelected="1" view="pageBreakPreview" zoomScale="60" zoomScaleNormal="70" workbookViewId="0">
      <pane xSplit="2" ySplit="7" topLeftCell="C14" activePane="bottomRight" state="frozen"/>
      <selection activeCell="I28" sqref="I28:J28"/>
      <selection pane="topRight" activeCell="I28" sqref="I28:J28"/>
      <selection pane="bottomLeft" activeCell="I28" sqref="I28:J28"/>
      <selection pane="bottomRight" activeCell="I28" sqref="I28:J28"/>
    </sheetView>
  </sheetViews>
  <sheetFormatPr defaultColWidth="9.140625" defaultRowHeight="15" x14ac:dyDescent="0.25"/>
  <cols>
    <col min="1" max="1" width="22.85546875" style="1" customWidth="1"/>
    <col min="2" max="2" width="8.28515625" style="1" customWidth="1"/>
    <col min="3" max="3" width="8.7109375" style="1" customWidth="1"/>
    <col min="4" max="5" width="8.7109375" style="7" customWidth="1"/>
    <col min="6" max="20" width="8.7109375" style="1" customWidth="1"/>
    <col min="21" max="22" width="10.5703125" style="1" customWidth="1"/>
    <col min="23" max="23" width="10.5703125" style="183" customWidth="1"/>
    <col min="24" max="24" width="11.140625" style="184" customWidth="1"/>
    <col min="25" max="25" width="11.28515625" style="1" customWidth="1"/>
    <col min="26" max="26" width="13.5703125" style="1" customWidth="1"/>
    <col min="27" max="27" width="15.85546875" style="1" customWidth="1"/>
    <col min="28" max="28" width="15.7109375" style="1" customWidth="1"/>
    <col min="29" max="29" width="19.140625" style="1" customWidth="1"/>
    <col min="30" max="30" width="13.28515625" style="1" bestFit="1" customWidth="1"/>
    <col min="31" max="31" width="24.5703125" style="1" customWidth="1"/>
    <col min="32" max="32" width="9.140625" style="1"/>
    <col min="33" max="33" width="18.140625" style="1" customWidth="1"/>
    <col min="34" max="16384" width="9.140625" style="1"/>
  </cols>
  <sheetData>
    <row r="1" spans="1:32" ht="20.25" x14ac:dyDescent="0.25">
      <c r="A1" s="108" t="s">
        <v>30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</row>
    <row r="2" spans="1:32" ht="20.25" x14ac:dyDescent="0.25">
      <c r="A2" s="108" t="s">
        <v>28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</row>
    <row r="3" spans="1:32" ht="20.25" x14ac:dyDescent="0.25">
      <c r="A3" s="108" t="s">
        <v>26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</row>
    <row r="4" spans="1:32" ht="20.25" x14ac:dyDescent="0.25">
      <c r="A4" s="109" t="s">
        <v>41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</row>
    <row r="5" spans="1:32" ht="15.75" thickBot="1" x14ac:dyDescent="0.3">
      <c r="A5" s="12"/>
      <c r="B5" s="12"/>
      <c r="C5" s="12"/>
      <c r="D5" s="13"/>
      <c r="E5" s="13"/>
      <c r="F5" s="12"/>
      <c r="G5" s="13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48"/>
      <c r="X5" s="149"/>
      <c r="Y5" s="12"/>
      <c r="Z5" s="12"/>
      <c r="AA5" s="12"/>
    </row>
    <row r="6" spans="1:32" ht="19.5" thickBot="1" x14ac:dyDescent="0.3">
      <c r="A6" s="119" t="s">
        <v>13</v>
      </c>
      <c r="B6" s="121" t="s">
        <v>15</v>
      </c>
      <c r="C6" s="101" t="s">
        <v>0</v>
      </c>
      <c r="D6" s="102"/>
      <c r="E6" s="101" t="s">
        <v>1</v>
      </c>
      <c r="F6" s="102"/>
      <c r="G6" s="101" t="s">
        <v>2</v>
      </c>
      <c r="H6" s="102"/>
      <c r="I6" s="101" t="s">
        <v>3</v>
      </c>
      <c r="J6" s="102"/>
      <c r="K6" s="101" t="s">
        <v>4</v>
      </c>
      <c r="L6" s="102"/>
      <c r="M6" s="101" t="s">
        <v>5</v>
      </c>
      <c r="N6" s="102"/>
      <c r="O6" s="101" t="s">
        <v>6</v>
      </c>
      <c r="P6" s="102"/>
      <c r="Q6" s="101" t="s">
        <v>7</v>
      </c>
      <c r="R6" s="102"/>
      <c r="S6" s="101" t="s">
        <v>8</v>
      </c>
      <c r="T6" s="102"/>
      <c r="U6" s="101" t="s">
        <v>9</v>
      </c>
      <c r="V6" s="102"/>
      <c r="W6" s="150" t="s">
        <v>10</v>
      </c>
      <c r="X6" s="151"/>
      <c r="Y6" s="101" t="s">
        <v>11</v>
      </c>
      <c r="Z6" s="102"/>
      <c r="AA6" s="74" t="s">
        <v>12</v>
      </c>
    </row>
    <row r="7" spans="1:32" ht="45" thickBot="1" x14ac:dyDescent="0.3">
      <c r="A7" s="120"/>
      <c r="B7" s="122"/>
      <c r="C7" s="2" t="s">
        <v>18</v>
      </c>
      <c r="D7" s="3" t="s">
        <v>14</v>
      </c>
      <c r="E7" s="2" t="s">
        <v>18</v>
      </c>
      <c r="F7" s="3" t="s">
        <v>14</v>
      </c>
      <c r="G7" s="2" t="s">
        <v>18</v>
      </c>
      <c r="H7" s="3" t="s">
        <v>14</v>
      </c>
      <c r="I7" s="2" t="s">
        <v>18</v>
      </c>
      <c r="J7" s="3" t="s">
        <v>14</v>
      </c>
      <c r="K7" s="2" t="s">
        <v>18</v>
      </c>
      <c r="L7" s="3" t="s">
        <v>14</v>
      </c>
      <c r="M7" s="2" t="s">
        <v>18</v>
      </c>
      <c r="N7" s="3" t="s">
        <v>14</v>
      </c>
      <c r="O7" s="2" t="s">
        <v>18</v>
      </c>
      <c r="P7" s="3" t="s">
        <v>14</v>
      </c>
      <c r="Q7" s="2" t="s">
        <v>18</v>
      </c>
      <c r="R7" s="3" t="s">
        <v>14</v>
      </c>
      <c r="S7" s="2" t="s">
        <v>18</v>
      </c>
      <c r="T7" s="3" t="s">
        <v>14</v>
      </c>
      <c r="U7" s="2" t="s">
        <v>18</v>
      </c>
      <c r="V7" s="3" t="s">
        <v>14</v>
      </c>
      <c r="W7" s="152" t="s">
        <v>18</v>
      </c>
      <c r="X7" s="153" t="s">
        <v>14</v>
      </c>
      <c r="Y7" s="2" t="s">
        <v>18</v>
      </c>
      <c r="Z7" s="3" t="s">
        <v>14</v>
      </c>
      <c r="AA7" s="116"/>
      <c r="AB7" s="4"/>
      <c r="AC7" s="4"/>
      <c r="AD7" s="4"/>
      <c r="AE7" s="8"/>
    </row>
    <row r="8" spans="1:32" ht="15.75" x14ac:dyDescent="0.25">
      <c r="A8" s="74" t="s">
        <v>16</v>
      </c>
      <c r="B8" s="113" t="s">
        <v>17</v>
      </c>
      <c r="C8" s="18"/>
      <c r="D8" s="19"/>
      <c r="E8" s="20"/>
      <c r="F8" s="19"/>
      <c r="G8" s="20"/>
      <c r="H8" s="19"/>
      <c r="I8" s="20"/>
      <c r="J8" s="19"/>
      <c r="K8" s="20"/>
      <c r="L8" s="19"/>
      <c r="M8" s="20"/>
      <c r="N8" s="20"/>
      <c r="O8" s="20"/>
      <c r="P8" s="20"/>
      <c r="Q8" s="20"/>
      <c r="R8" s="20"/>
      <c r="S8" s="71"/>
      <c r="T8" s="71"/>
      <c r="U8" s="20"/>
      <c r="V8" s="71"/>
      <c r="W8" s="154">
        <f>2.91/1.2</f>
        <v>2.4250000000000003</v>
      </c>
      <c r="X8" s="155"/>
      <c r="Y8" s="20"/>
      <c r="Z8" s="71"/>
      <c r="AA8" s="111">
        <f>SUM(D8:D9,F8:F9,H8:H9,J8:J9,L8:L9,N8:N9,P8:P9,R8:R9,T8:T9,V8:V9,X8:X9,Z8:Z9)</f>
        <v>0</v>
      </c>
      <c r="AC8" s="4"/>
      <c r="AF8" s="8"/>
    </row>
    <row r="9" spans="1:32" ht="15.75" x14ac:dyDescent="0.25">
      <c r="A9" s="75"/>
      <c r="B9" s="114"/>
      <c r="C9" s="21"/>
      <c r="D9" s="16"/>
      <c r="E9" s="15"/>
      <c r="F9" s="16"/>
      <c r="G9" s="15"/>
      <c r="H9" s="16"/>
      <c r="I9" s="15"/>
      <c r="J9" s="16"/>
      <c r="K9" s="15"/>
      <c r="L9" s="16"/>
      <c r="M9" s="15"/>
      <c r="N9" s="15"/>
      <c r="O9" s="15"/>
      <c r="P9" s="15"/>
      <c r="Q9" s="15"/>
      <c r="R9" s="15"/>
      <c r="S9" s="17"/>
      <c r="T9" s="17"/>
      <c r="U9" s="15"/>
      <c r="V9" s="17"/>
      <c r="W9" s="156">
        <f>5.02/1.2</f>
        <v>4.1833333333333336</v>
      </c>
      <c r="X9" s="157"/>
      <c r="Y9" s="15"/>
      <c r="Z9" s="17"/>
      <c r="AA9" s="112"/>
      <c r="AC9" s="4"/>
      <c r="AF9" s="8"/>
    </row>
    <row r="10" spans="1:32" ht="16.5" thickBot="1" x14ac:dyDescent="0.3">
      <c r="A10" s="123"/>
      <c r="B10" s="114"/>
      <c r="C10" s="124"/>
      <c r="D10" s="125"/>
      <c r="E10" s="126"/>
      <c r="F10" s="125"/>
      <c r="G10" s="126"/>
      <c r="H10" s="125"/>
      <c r="I10" s="126"/>
      <c r="J10" s="125"/>
      <c r="K10" s="126"/>
      <c r="L10" s="125"/>
      <c r="M10" s="126"/>
      <c r="N10" s="126"/>
      <c r="O10" s="126"/>
      <c r="P10" s="126"/>
      <c r="Q10" s="126"/>
      <c r="R10" s="126"/>
      <c r="S10" s="127"/>
      <c r="T10" s="127"/>
      <c r="U10" s="126"/>
      <c r="V10" s="127"/>
      <c r="W10" s="158">
        <f>4.73/1.2</f>
        <v>3.9416666666666673</v>
      </c>
      <c r="X10" s="159">
        <v>208.48603</v>
      </c>
      <c r="Y10" s="126"/>
      <c r="Z10" s="127"/>
      <c r="AA10" s="128"/>
      <c r="AC10" s="4"/>
      <c r="AF10" s="8"/>
    </row>
    <row r="11" spans="1:32" ht="16.5" thickBot="1" x14ac:dyDescent="0.3">
      <c r="A11" s="14" t="s">
        <v>23</v>
      </c>
      <c r="B11" s="115"/>
      <c r="C11" s="29"/>
      <c r="D11" s="30"/>
      <c r="E11" s="30"/>
      <c r="F11" s="30"/>
      <c r="G11" s="31"/>
      <c r="H11" s="30"/>
      <c r="I11" s="31"/>
      <c r="J11" s="30"/>
      <c r="K11" s="31"/>
      <c r="L11" s="30"/>
      <c r="M11" s="31"/>
      <c r="N11" s="30"/>
      <c r="O11" s="31"/>
      <c r="P11" s="30"/>
      <c r="Q11" s="30"/>
      <c r="R11" s="30"/>
      <c r="S11" s="30"/>
      <c r="T11" s="30"/>
      <c r="U11" s="30"/>
      <c r="V11" s="32"/>
      <c r="W11" s="160">
        <f>986138.93/1.2/X11/1000</f>
        <v>3.941666699042937</v>
      </c>
      <c r="X11" s="161">
        <f>X8+X9+X10</f>
        <v>208.48603</v>
      </c>
      <c r="Y11" s="32">
        <f t="shared" ref="Y11:AA11" si="0">Y8+Y9</f>
        <v>0</v>
      </c>
      <c r="Z11" s="32">
        <f t="shared" si="0"/>
        <v>0</v>
      </c>
      <c r="AA11" s="32">
        <f t="shared" si="0"/>
        <v>0</v>
      </c>
      <c r="AC11" s="4"/>
      <c r="AD11" s="4"/>
      <c r="AE11" s="4"/>
    </row>
    <row r="12" spans="1:32" ht="95.25" thickBot="1" x14ac:dyDescent="0.3">
      <c r="A12" s="34" t="s">
        <v>33</v>
      </c>
      <c r="B12" s="35" t="s">
        <v>17</v>
      </c>
      <c r="C12" s="36"/>
      <c r="D12" s="37"/>
      <c r="E12" s="38"/>
      <c r="F12" s="37"/>
      <c r="G12" s="38"/>
      <c r="H12" s="37"/>
      <c r="I12" s="38"/>
      <c r="J12" s="37"/>
      <c r="K12" s="38"/>
      <c r="L12" s="37"/>
      <c r="M12" s="38"/>
      <c r="N12" s="37"/>
      <c r="O12" s="38"/>
      <c r="P12" s="37"/>
      <c r="Q12" s="38"/>
      <c r="R12" s="37"/>
      <c r="S12" s="39"/>
      <c r="T12" s="40"/>
      <c r="U12" s="41"/>
      <c r="V12" s="40"/>
      <c r="W12" s="162">
        <v>8.9</v>
      </c>
      <c r="X12" s="163">
        <v>82.998040000000003</v>
      </c>
      <c r="Y12" s="39"/>
      <c r="Z12" s="40"/>
      <c r="AA12" s="42">
        <f>D12+F12+H12+J12+L12+N12+P12+R12+T12+V12+X12+Z12</f>
        <v>82.998040000000003</v>
      </c>
      <c r="AB12" s="4"/>
      <c r="AD12" s="11"/>
    </row>
    <row r="13" spans="1:32" ht="46.5" customHeight="1" thickBot="1" x14ac:dyDescent="0.3">
      <c r="A13" s="117" t="s">
        <v>32</v>
      </c>
      <c r="B13" s="43" t="s">
        <v>17</v>
      </c>
      <c r="C13" s="99"/>
      <c r="D13" s="19"/>
      <c r="E13" s="86"/>
      <c r="F13" s="19"/>
      <c r="G13" s="86"/>
      <c r="H13" s="19"/>
      <c r="I13" s="86"/>
      <c r="J13" s="19"/>
      <c r="K13" s="86"/>
      <c r="L13" s="19"/>
      <c r="M13" s="86"/>
      <c r="N13" s="19"/>
      <c r="O13" s="103"/>
      <c r="P13" s="19"/>
      <c r="Q13" s="86"/>
      <c r="R13" s="19"/>
      <c r="S13" s="105"/>
      <c r="T13" s="44"/>
      <c r="U13" s="86"/>
      <c r="V13" s="44"/>
      <c r="W13" s="164"/>
      <c r="X13" s="165"/>
      <c r="Y13" s="88"/>
      <c r="Z13" s="44"/>
      <c r="AA13" s="45">
        <f>D13+F13+H13+J13+L13+N13+P13+R13+T13+V13+X13+Z13</f>
        <v>0</v>
      </c>
      <c r="AB13" s="4"/>
      <c r="AC13" s="4"/>
    </row>
    <row r="14" spans="1:32" ht="63" customHeight="1" thickBot="1" x14ac:dyDescent="0.3">
      <c r="A14" s="118"/>
      <c r="B14" s="23" t="s">
        <v>21</v>
      </c>
      <c r="C14" s="100"/>
      <c r="D14" s="30"/>
      <c r="E14" s="87"/>
      <c r="F14" s="30"/>
      <c r="G14" s="87"/>
      <c r="H14" s="30"/>
      <c r="I14" s="87"/>
      <c r="J14" s="30"/>
      <c r="K14" s="87"/>
      <c r="L14" s="30"/>
      <c r="M14" s="87"/>
      <c r="N14" s="30"/>
      <c r="O14" s="104"/>
      <c r="P14" s="30"/>
      <c r="Q14" s="87"/>
      <c r="R14" s="30"/>
      <c r="S14" s="106"/>
      <c r="T14" s="32"/>
      <c r="U14" s="87"/>
      <c r="V14" s="32"/>
      <c r="W14" s="164"/>
      <c r="X14" s="166"/>
      <c r="Y14" s="89"/>
      <c r="Z14" s="32"/>
      <c r="AA14" s="33">
        <f t="shared" ref="AA14:AA26" si="1">D14+F14+H14+J14+L14+N14+P14+R14+T14+V14+X14+Z14</f>
        <v>0</v>
      </c>
      <c r="AB14" s="4"/>
      <c r="AC14" s="4"/>
      <c r="AD14" s="4"/>
    </row>
    <row r="15" spans="1:32" ht="32.25" thickBot="1" x14ac:dyDescent="0.3">
      <c r="A15" s="46" t="s">
        <v>24</v>
      </c>
      <c r="B15" s="35"/>
      <c r="C15" s="47"/>
      <c r="D15" s="37"/>
      <c r="E15" s="37"/>
      <c r="F15" s="37"/>
      <c r="G15" s="48"/>
      <c r="H15" s="37"/>
      <c r="I15" s="48"/>
      <c r="J15" s="37"/>
      <c r="K15" s="48"/>
      <c r="L15" s="37"/>
      <c r="M15" s="48"/>
      <c r="N15" s="37"/>
      <c r="O15" s="49"/>
      <c r="P15" s="37"/>
      <c r="Q15" s="37"/>
      <c r="R15" s="37"/>
      <c r="S15" s="37"/>
      <c r="T15" s="37"/>
      <c r="U15" s="48"/>
      <c r="V15" s="40"/>
      <c r="W15" s="167"/>
      <c r="X15" s="163">
        <f>X14+X13</f>
        <v>0</v>
      </c>
      <c r="Y15" s="40"/>
      <c r="Z15" s="40">
        <f t="shared" ref="Z15" si="2">Z14+Z13</f>
        <v>0</v>
      </c>
      <c r="AA15" s="42">
        <f>D15+F15+H15+J15+L15+N15+P15+R15+T15+V15+X15+Z15</f>
        <v>0</v>
      </c>
      <c r="AB15" s="4"/>
      <c r="AC15" s="4"/>
      <c r="AD15" s="4"/>
    </row>
    <row r="16" spans="1:32" ht="16.5" thickBot="1" x14ac:dyDescent="0.3">
      <c r="A16" s="81" t="s">
        <v>36</v>
      </c>
      <c r="B16" s="22" t="s">
        <v>17</v>
      </c>
      <c r="C16" s="83"/>
      <c r="D16" s="72"/>
      <c r="E16" s="79"/>
      <c r="F16" s="72"/>
      <c r="G16" s="79"/>
      <c r="H16" s="72"/>
      <c r="I16" s="79"/>
      <c r="J16" s="72"/>
      <c r="K16" s="79"/>
      <c r="L16" s="72"/>
      <c r="M16" s="79"/>
      <c r="N16" s="19"/>
      <c r="O16" s="79"/>
      <c r="P16" s="19"/>
      <c r="Q16" s="79"/>
      <c r="R16" s="19"/>
      <c r="S16" s="79"/>
      <c r="T16" s="19"/>
      <c r="U16" s="79"/>
      <c r="V16" s="19"/>
      <c r="W16" s="168"/>
      <c r="X16" s="169"/>
      <c r="Y16" s="79"/>
      <c r="Z16" s="19"/>
      <c r="AA16" s="45">
        <f>D16+F16+H16+J16+L16+N16+P16+R16+T16+V16+X16+Z16</f>
        <v>0</v>
      </c>
      <c r="AB16" s="4"/>
      <c r="AD16" s="8"/>
    </row>
    <row r="17" spans="1:35" ht="43.5" customHeight="1" thickBot="1" x14ac:dyDescent="0.3">
      <c r="A17" s="82"/>
      <c r="B17" s="22" t="s">
        <v>21</v>
      </c>
      <c r="C17" s="84"/>
      <c r="D17" s="73"/>
      <c r="E17" s="80"/>
      <c r="F17" s="73"/>
      <c r="G17" s="80"/>
      <c r="H17" s="73"/>
      <c r="I17" s="80"/>
      <c r="J17" s="73"/>
      <c r="K17" s="80"/>
      <c r="L17" s="30"/>
      <c r="M17" s="80"/>
      <c r="N17" s="30"/>
      <c r="O17" s="80"/>
      <c r="P17" s="30"/>
      <c r="Q17" s="80"/>
      <c r="R17" s="30"/>
      <c r="S17" s="80"/>
      <c r="T17" s="30"/>
      <c r="U17" s="107"/>
      <c r="V17" s="30"/>
      <c r="W17" s="170"/>
      <c r="X17" s="171"/>
      <c r="Y17" s="80"/>
      <c r="Z17" s="30"/>
      <c r="AA17" s="33">
        <f>D17+F17+H17+J17+L17+N17+P17+R17+T17+V17+X17+Z17</f>
        <v>0</v>
      </c>
      <c r="AB17" s="4"/>
      <c r="AD17" s="8"/>
    </row>
    <row r="18" spans="1:35" ht="41.1" customHeight="1" thickBot="1" x14ac:dyDescent="0.3">
      <c r="A18" s="50" t="s">
        <v>29</v>
      </c>
      <c r="B18" s="35"/>
      <c r="C18" s="51"/>
      <c r="D18" s="38"/>
      <c r="E18" s="38"/>
      <c r="F18" s="38"/>
      <c r="G18" s="38"/>
      <c r="H18" s="38"/>
      <c r="I18" s="38"/>
      <c r="J18" s="38"/>
      <c r="K18" s="38"/>
      <c r="L18" s="37"/>
      <c r="M18" s="37"/>
      <c r="N18" s="37"/>
      <c r="O18" s="37"/>
      <c r="P18" s="37"/>
      <c r="Q18" s="37"/>
      <c r="R18" s="37"/>
      <c r="S18" s="37"/>
      <c r="T18" s="37"/>
      <c r="U18" s="52"/>
      <c r="V18" s="37"/>
      <c r="W18" s="172"/>
      <c r="X18" s="173">
        <f>X17+X16</f>
        <v>0</v>
      </c>
      <c r="Y18" s="52"/>
      <c r="Z18" s="37">
        <f>Z16+Z17</f>
        <v>0</v>
      </c>
      <c r="AA18" s="42">
        <f>X18+V18+Z18</f>
        <v>0</v>
      </c>
      <c r="AB18" s="4"/>
      <c r="AD18" s="8"/>
    </row>
    <row r="19" spans="1:35" ht="38.1" customHeight="1" thickBot="1" x14ac:dyDescent="0.3">
      <c r="A19" s="81" t="s">
        <v>37</v>
      </c>
      <c r="B19" s="22" t="s">
        <v>17</v>
      </c>
      <c r="C19" s="83"/>
      <c r="D19" s="72"/>
      <c r="E19" s="79"/>
      <c r="F19" s="72"/>
      <c r="G19" s="79"/>
      <c r="H19" s="72"/>
      <c r="I19" s="79"/>
      <c r="J19" s="72"/>
      <c r="K19" s="79"/>
      <c r="L19" s="72"/>
      <c r="M19" s="79"/>
      <c r="N19" s="19"/>
      <c r="O19" s="79"/>
      <c r="P19" s="19"/>
      <c r="Q19" s="79"/>
      <c r="R19" s="19"/>
      <c r="S19" s="79"/>
      <c r="T19" s="19"/>
      <c r="U19" s="79"/>
      <c r="V19" s="19"/>
      <c r="W19" s="168"/>
      <c r="X19" s="169"/>
      <c r="Y19" s="79"/>
      <c r="Z19" s="19"/>
      <c r="AA19" s="45">
        <f>D19+F19+H19+J19+L19+N19+P19+R19+T19+V19+X19+Z19</f>
        <v>0</v>
      </c>
      <c r="AB19" s="4"/>
      <c r="AD19" s="8"/>
    </row>
    <row r="20" spans="1:35" ht="43.5" customHeight="1" thickBot="1" x14ac:dyDescent="0.3">
      <c r="A20" s="82"/>
      <c r="B20" s="22" t="s">
        <v>21</v>
      </c>
      <c r="C20" s="84"/>
      <c r="D20" s="73"/>
      <c r="E20" s="80"/>
      <c r="F20" s="73"/>
      <c r="G20" s="80"/>
      <c r="H20" s="73"/>
      <c r="I20" s="80"/>
      <c r="J20" s="73"/>
      <c r="K20" s="80"/>
      <c r="L20" s="30"/>
      <c r="M20" s="80"/>
      <c r="N20" s="30"/>
      <c r="O20" s="80"/>
      <c r="P20" s="30"/>
      <c r="Q20" s="80"/>
      <c r="R20" s="30"/>
      <c r="S20" s="80"/>
      <c r="T20" s="30"/>
      <c r="U20" s="107"/>
      <c r="V20" s="30"/>
      <c r="W20" s="170"/>
      <c r="X20" s="171"/>
      <c r="Y20" s="80"/>
      <c r="Z20" s="30"/>
      <c r="AA20" s="33">
        <f>D20+F20+H20+J20+L20+N20+P20+R20+T20+V20+X20+Z20</f>
        <v>0</v>
      </c>
      <c r="AB20" s="4"/>
      <c r="AD20" s="8"/>
    </row>
    <row r="21" spans="1:35" ht="41.1" customHeight="1" thickBot="1" x14ac:dyDescent="0.3">
      <c r="A21" s="50" t="s">
        <v>38</v>
      </c>
      <c r="B21" s="35"/>
      <c r="C21" s="51"/>
      <c r="D21" s="38"/>
      <c r="E21" s="38"/>
      <c r="F21" s="38"/>
      <c r="G21" s="38"/>
      <c r="H21" s="38"/>
      <c r="I21" s="38"/>
      <c r="J21" s="38"/>
      <c r="K21" s="38"/>
      <c r="L21" s="37"/>
      <c r="M21" s="37"/>
      <c r="N21" s="37"/>
      <c r="O21" s="37"/>
      <c r="P21" s="37"/>
      <c r="Q21" s="37"/>
      <c r="R21" s="37"/>
      <c r="S21" s="37"/>
      <c r="T21" s="37"/>
      <c r="U21" s="52"/>
      <c r="V21" s="37"/>
      <c r="W21" s="172"/>
      <c r="X21" s="173">
        <f>X20+X19</f>
        <v>0</v>
      </c>
      <c r="Y21" s="52"/>
      <c r="Z21" s="37">
        <f>Z19+Z20</f>
        <v>0</v>
      </c>
      <c r="AA21" s="42">
        <f>X21+V21+Z21</f>
        <v>0</v>
      </c>
      <c r="AB21" s="4"/>
      <c r="AD21" s="8"/>
    </row>
    <row r="22" spans="1:35" ht="120.75" customHeight="1" thickBot="1" x14ac:dyDescent="0.3">
      <c r="A22" s="5" t="s">
        <v>34</v>
      </c>
      <c r="B22" s="22" t="s">
        <v>17</v>
      </c>
      <c r="C22" s="53"/>
      <c r="D22" s="54"/>
      <c r="E22" s="55"/>
      <c r="F22" s="54"/>
      <c r="G22" s="55"/>
      <c r="H22" s="54"/>
      <c r="I22" s="55"/>
      <c r="J22" s="54"/>
      <c r="K22" s="55"/>
      <c r="L22" s="54"/>
      <c r="M22" s="55"/>
      <c r="N22" s="54"/>
      <c r="O22" s="55"/>
      <c r="P22" s="54"/>
      <c r="Q22" s="55"/>
      <c r="R22" s="54"/>
      <c r="S22" s="56"/>
      <c r="T22" s="57"/>
      <c r="U22" s="55"/>
      <c r="V22" s="57"/>
      <c r="W22" s="174"/>
      <c r="X22" s="175"/>
      <c r="Y22" s="56"/>
      <c r="Z22" s="57"/>
      <c r="AA22" s="58">
        <f t="shared" si="1"/>
        <v>0</v>
      </c>
      <c r="AB22" s="4"/>
      <c r="AC22" s="6"/>
      <c r="AD22" s="8"/>
      <c r="AI22" s="4"/>
    </row>
    <row r="23" spans="1:35" ht="100.5" customHeight="1" thickBot="1" x14ac:dyDescent="0.3">
      <c r="A23" s="34" t="s">
        <v>35</v>
      </c>
      <c r="B23" s="35" t="s">
        <v>17</v>
      </c>
      <c r="C23" s="36"/>
      <c r="D23" s="37"/>
      <c r="E23" s="38"/>
      <c r="F23" s="37"/>
      <c r="G23" s="38"/>
      <c r="H23" s="37"/>
      <c r="I23" s="38"/>
      <c r="J23" s="37"/>
      <c r="K23" s="38"/>
      <c r="L23" s="37"/>
      <c r="M23" s="38"/>
      <c r="N23" s="37"/>
      <c r="O23" s="38"/>
      <c r="P23" s="37"/>
      <c r="Q23" s="38"/>
      <c r="R23" s="37"/>
      <c r="S23" s="59"/>
      <c r="T23" s="40"/>
      <c r="U23" s="38"/>
      <c r="V23" s="40"/>
      <c r="W23" s="176"/>
      <c r="X23" s="163"/>
      <c r="Y23" s="59"/>
      <c r="Z23" s="40"/>
      <c r="AA23" s="42">
        <f>D23+F23+H23+J23+L23+N23+P23+R23+T23+V23+X23+Z23</f>
        <v>0</v>
      </c>
      <c r="AB23" s="4"/>
      <c r="AD23" s="8"/>
    </row>
    <row r="24" spans="1:35" ht="29.45" customHeight="1" x14ac:dyDescent="0.25">
      <c r="A24" s="192" t="s">
        <v>19</v>
      </c>
      <c r="B24" s="193" t="s">
        <v>17</v>
      </c>
      <c r="C24" s="103"/>
      <c r="D24" s="19"/>
      <c r="E24" s="86"/>
      <c r="F24" s="19"/>
      <c r="G24" s="86"/>
      <c r="H24" s="19"/>
      <c r="I24" s="86"/>
      <c r="J24" s="19"/>
      <c r="K24" s="86"/>
      <c r="L24" s="19"/>
      <c r="M24" s="86"/>
      <c r="N24" s="19"/>
      <c r="O24" s="103"/>
      <c r="P24" s="19"/>
      <c r="Q24" s="86"/>
      <c r="R24" s="19"/>
      <c r="S24" s="88"/>
      <c r="T24" s="44"/>
      <c r="U24" s="86"/>
      <c r="V24" s="44"/>
      <c r="W24" s="177">
        <v>7.71</v>
      </c>
      <c r="X24" s="165">
        <v>3.4241000000000001</v>
      </c>
      <c r="Y24" s="88"/>
      <c r="Z24" s="44"/>
      <c r="AA24" s="45">
        <f>D24+F24+H24+J24+L24+N24+P24+R24+T24+V24+X24+Z24</f>
        <v>3.4241000000000001</v>
      </c>
      <c r="AB24" s="4"/>
      <c r="AC24" s="4"/>
      <c r="AE24" s="6"/>
    </row>
    <row r="25" spans="1:35" ht="29.45" customHeight="1" thickBot="1" x14ac:dyDescent="0.3">
      <c r="A25" s="194"/>
      <c r="B25" s="195" t="s">
        <v>21</v>
      </c>
      <c r="C25" s="104"/>
      <c r="D25" s="30"/>
      <c r="E25" s="87"/>
      <c r="F25" s="30"/>
      <c r="G25" s="87"/>
      <c r="H25" s="30"/>
      <c r="I25" s="87"/>
      <c r="J25" s="30"/>
      <c r="K25" s="87"/>
      <c r="L25" s="30"/>
      <c r="M25" s="87"/>
      <c r="N25" s="30"/>
      <c r="O25" s="104"/>
      <c r="P25" s="30"/>
      <c r="Q25" s="87"/>
      <c r="R25" s="30"/>
      <c r="S25" s="89"/>
      <c r="T25" s="32"/>
      <c r="U25" s="87"/>
      <c r="V25" s="32"/>
      <c r="W25" s="179"/>
      <c r="X25" s="166"/>
      <c r="Y25" s="89"/>
      <c r="Z25" s="32"/>
      <c r="AA25" s="33">
        <f>D25+F25+H25+J25+L25+N25+P25+R25+T25+V25+X25+Z25</f>
        <v>0</v>
      </c>
      <c r="AB25" s="4"/>
      <c r="AC25" s="4"/>
      <c r="AE25" s="6"/>
    </row>
    <row r="26" spans="1:35" ht="46.5" customHeight="1" thickBot="1" x14ac:dyDescent="0.3">
      <c r="A26" s="196" t="s">
        <v>25</v>
      </c>
      <c r="B26" s="197"/>
      <c r="C26" s="198"/>
      <c r="D26" s="54"/>
      <c r="E26" s="54"/>
      <c r="F26" s="54"/>
      <c r="G26" s="198"/>
      <c r="H26" s="54"/>
      <c r="I26" s="198"/>
      <c r="J26" s="54"/>
      <c r="K26" s="54"/>
      <c r="L26" s="54"/>
      <c r="M26" s="198"/>
      <c r="N26" s="54"/>
      <c r="O26" s="199"/>
      <c r="P26" s="54"/>
      <c r="Q26" s="54"/>
      <c r="R26" s="54"/>
      <c r="S26" s="54"/>
      <c r="T26" s="54"/>
      <c r="U26" s="200"/>
      <c r="V26" s="57"/>
      <c r="W26" s="201"/>
      <c r="X26" s="175">
        <f>X24+X25</f>
        <v>3.4241000000000001</v>
      </c>
      <c r="Y26" s="175">
        <f t="shared" ref="Y26:AA26" si="3">Y24+Y25</f>
        <v>0</v>
      </c>
      <c r="Z26" s="175">
        <f t="shared" si="3"/>
        <v>0</v>
      </c>
      <c r="AA26" s="202">
        <f t="shared" si="3"/>
        <v>3.4241000000000001</v>
      </c>
      <c r="AB26" s="4"/>
      <c r="AC26" s="4"/>
      <c r="AD26" s="4"/>
    </row>
    <row r="27" spans="1:35" ht="36.75" customHeight="1" x14ac:dyDescent="0.25">
      <c r="A27" s="186" t="s">
        <v>27</v>
      </c>
      <c r="B27" s="187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90">
        <f>W28+W29</f>
        <v>294.90816999999998</v>
      </c>
      <c r="X27" s="190"/>
      <c r="Y27" s="189">
        <f>Y28+Y29</f>
        <v>0</v>
      </c>
      <c r="Z27" s="189"/>
      <c r="AA27" s="191">
        <f>SUM(C27:Z27)</f>
        <v>294.90816999999998</v>
      </c>
      <c r="AB27" s="4"/>
      <c r="AC27" s="6"/>
      <c r="AD27" s="6"/>
    </row>
    <row r="28" spans="1:35" ht="15.75" x14ac:dyDescent="0.25">
      <c r="A28" s="90" t="s">
        <v>20</v>
      </c>
      <c r="B28" s="91"/>
      <c r="C28" s="95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181">
        <f>X14+X17+X20+X25</f>
        <v>0</v>
      </c>
      <c r="X28" s="181"/>
      <c r="Y28" s="181">
        <f>Z14+Z17+Z20+Z25</f>
        <v>0</v>
      </c>
      <c r="Z28" s="181"/>
      <c r="AA28" s="27">
        <f>SUM(C28:Z28)</f>
        <v>0</v>
      </c>
      <c r="AB28" s="4"/>
      <c r="AD28" s="6"/>
    </row>
    <row r="29" spans="1:35" ht="16.5" thickBot="1" x14ac:dyDescent="0.3">
      <c r="A29" s="92" t="s">
        <v>22</v>
      </c>
      <c r="B29" s="93"/>
      <c r="C29" s="96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182">
        <f>X24+X23+X22+X16+X13+X12+X11+X19</f>
        <v>294.90816999999998</v>
      </c>
      <c r="X29" s="182"/>
      <c r="Y29" s="78">
        <f>Z24+Z23+Z22+Z16+Z13+Z12+Z11</f>
        <v>0</v>
      </c>
      <c r="Z29" s="78"/>
      <c r="AA29" s="28">
        <f>SUM(C29:Z29)</f>
        <v>294.90816999999998</v>
      </c>
      <c r="AB29" s="4"/>
      <c r="AD29" s="6"/>
    </row>
    <row r="30" spans="1:35" x14ac:dyDescent="0.25">
      <c r="O30" s="67"/>
      <c r="P30" s="68"/>
      <c r="R30" s="4"/>
    </row>
    <row r="31" spans="1:35" x14ac:dyDescent="0.25">
      <c r="A31" s="10"/>
    </row>
    <row r="32" spans="1:35" x14ac:dyDescent="0.25">
      <c r="A32" s="1" t="s">
        <v>39</v>
      </c>
      <c r="P32" s="4"/>
    </row>
    <row r="40" spans="24:24" x14ac:dyDescent="0.25">
      <c r="X40" s="185"/>
    </row>
  </sheetData>
  <mergeCells count="111">
    <mergeCell ref="Y29:Z29"/>
    <mergeCell ref="M29:N29"/>
    <mergeCell ref="O29:P29"/>
    <mergeCell ref="Q29:R29"/>
    <mergeCell ref="S29:T29"/>
    <mergeCell ref="U29:V29"/>
    <mergeCell ref="W29:X29"/>
    <mergeCell ref="S28:T28"/>
    <mergeCell ref="U28:V28"/>
    <mergeCell ref="W28:X28"/>
    <mergeCell ref="Y28:Z28"/>
    <mergeCell ref="A29:B29"/>
    <mergeCell ref="C29:D29"/>
    <mergeCell ref="E29:F29"/>
    <mergeCell ref="G29:H29"/>
    <mergeCell ref="I29:J29"/>
    <mergeCell ref="K29:L29"/>
    <mergeCell ref="Y27:Z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M27:N27"/>
    <mergeCell ref="O27:P27"/>
    <mergeCell ref="Q27:R27"/>
    <mergeCell ref="S27:T27"/>
    <mergeCell ref="U27:V27"/>
    <mergeCell ref="W27:X27"/>
    <mergeCell ref="A27:B27"/>
    <mergeCell ref="C27:D27"/>
    <mergeCell ref="E27:F27"/>
    <mergeCell ref="G27:H27"/>
    <mergeCell ref="I27:J27"/>
    <mergeCell ref="K27:L27"/>
    <mergeCell ref="M24:M25"/>
    <mergeCell ref="O24:O25"/>
    <mergeCell ref="Q24:Q25"/>
    <mergeCell ref="S24:S25"/>
    <mergeCell ref="U24:U25"/>
    <mergeCell ref="Y24:Y25"/>
    <mergeCell ref="S19:S20"/>
    <mergeCell ref="U19:U20"/>
    <mergeCell ref="W19:W20"/>
    <mergeCell ref="Y19:Y20"/>
    <mergeCell ref="A24:A25"/>
    <mergeCell ref="C24:C25"/>
    <mergeCell ref="E24:E25"/>
    <mergeCell ref="G24:G25"/>
    <mergeCell ref="I24:I25"/>
    <mergeCell ref="K24:K25"/>
    <mergeCell ref="Y16:Y17"/>
    <mergeCell ref="A19:A20"/>
    <mergeCell ref="C19:C20"/>
    <mergeCell ref="E19:E20"/>
    <mergeCell ref="G19:G20"/>
    <mergeCell ref="I19:I20"/>
    <mergeCell ref="K19:K20"/>
    <mergeCell ref="M19:M20"/>
    <mergeCell ref="O19:O20"/>
    <mergeCell ref="Q19:Q20"/>
    <mergeCell ref="M16:M17"/>
    <mergeCell ref="O16:O17"/>
    <mergeCell ref="Q16:Q17"/>
    <mergeCell ref="S16:S17"/>
    <mergeCell ref="U16:U17"/>
    <mergeCell ref="W16:W17"/>
    <mergeCell ref="A16:A17"/>
    <mergeCell ref="C16:C17"/>
    <mergeCell ref="E16:E17"/>
    <mergeCell ref="G16:G17"/>
    <mergeCell ref="I16:I17"/>
    <mergeCell ref="K16:K17"/>
    <mergeCell ref="M13:M14"/>
    <mergeCell ref="O13:O14"/>
    <mergeCell ref="Q13:Q14"/>
    <mergeCell ref="S13:S14"/>
    <mergeCell ref="U13:U14"/>
    <mergeCell ref="Y13:Y14"/>
    <mergeCell ref="A13:A14"/>
    <mergeCell ref="C13:C14"/>
    <mergeCell ref="E13:E14"/>
    <mergeCell ref="G13:G14"/>
    <mergeCell ref="I13:I14"/>
    <mergeCell ref="K13:K14"/>
    <mergeCell ref="W6:X6"/>
    <mergeCell ref="Y6:Z6"/>
    <mergeCell ref="AA6:AA7"/>
    <mergeCell ref="A8:A9"/>
    <mergeCell ref="B8:B11"/>
    <mergeCell ref="AA8:AA9"/>
    <mergeCell ref="K6:L6"/>
    <mergeCell ref="M6:N6"/>
    <mergeCell ref="O6:P6"/>
    <mergeCell ref="Q6:R6"/>
    <mergeCell ref="S6:T6"/>
    <mergeCell ref="U6:V6"/>
    <mergeCell ref="A1:AA1"/>
    <mergeCell ref="A2:AA2"/>
    <mergeCell ref="A3:AA3"/>
    <mergeCell ref="A4:AA4"/>
    <mergeCell ref="A6:A7"/>
    <mergeCell ref="B6:B7"/>
    <mergeCell ref="C6:D6"/>
    <mergeCell ref="E6:F6"/>
    <mergeCell ref="G6:H6"/>
    <mergeCell ref="I6:J6"/>
  </mergeCells>
  <pageMargins left="0.7" right="0.7" top="0.75" bottom="0.75" header="0.3" footer="0.3"/>
  <pageSetup paperSize="9" scale="3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tabSelected="1" view="pageBreakPreview" zoomScale="60" zoomScaleNormal="85" workbookViewId="0">
      <selection activeCell="I28" sqref="I28:J28"/>
    </sheetView>
  </sheetViews>
  <sheetFormatPr defaultColWidth="9.140625" defaultRowHeight="15" x14ac:dyDescent="0.25"/>
  <cols>
    <col min="1" max="1" width="22.85546875" style="1" customWidth="1"/>
    <col min="2" max="2" width="8.28515625" style="1" customWidth="1"/>
    <col min="3" max="3" width="8.7109375" style="1" customWidth="1"/>
    <col min="4" max="5" width="8.7109375" style="7" customWidth="1"/>
    <col min="6" max="20" width="8.7109375" style="1" customWidth="1"/>
    <col min="21" max="22" width="10.5703125" style="1" customWidth="1"/>
    <col min="23" max="23" width="10.5703125" style="183" customWidth="1"/>
    <col min="24" max="24" width="11.140625" style="184" customWidth="1"/>
    <col min="25" max="25" width="11.28515625" style="1" customWidth="1"/>
    <col min="26" max="26" width="13.5703125" style="1" customWidth="1"/>
    <col min="27" max="27" width="15.85546875" style="1" customWidth="1"/>
    <col min="28" max="28" width="15.7109375" style="1" customWidth="1"/>
    <col min="29" max="29" width="19.140625" style="1" customWidth="1"/>
    <col min="30" max="30" width="13.28515625" style="1" bestFit="1" customWidth="1"/>
    <col min="31" max="31" width="24.5703125" style="1" customWidth="1"/>
    <col min="32" max="32" width="9.140625" style="1"/>
    <col min="33" max="33" width="18.140625" style="1" customWidth="1"/>
    <col min="34" max="16384" width="9.140625" style="1"/>
  </cols>
  <sheetData>
    <row r="1" spans="1:32" ht="20.25" x14ac:dyDescent="0.25">
      <c r="A1" s="108" t="s">
        <v>30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</row>
    <row r="2" spans="1:32" ht="20.25" x14ac:dyDescent="0.25">
      <c r="A2" s="108" t="s">
        <v>28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</row>
    <row r="3" spans="1:32" ht="20.25" x14ac:dyDescent="0.25">
      <c r="A3" s="108" t="s">
        <v>26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</row>
    <row r="4" spans="1:32" ht="20.25" x14ac:dyDescent="0.25">
      <c r="A4" s="109" t="s">
        <v>42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</row>
    <row r="5" spans="1:32" ht="15.75" thickBot="1" x14ac:dyDescent="0.3">
      <c r="A5" s="12"/>
      <c r="B5" s="12"/>
      <c r="C5" s="12"/>
      <c r="D5" s="13"/>
      <c r="E5" s="13"/>
      <c r="F5" s="12"/>
      <c r="G5" s="13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48"/>
      <c r="X5" s="149"/>
      <c r="Y5" s="12"/>
      <c r="Z5" s="12"/>
      <c r="AA5" s="12"/>
    </row>
    <row r="6" spans="1:32" ht="19.5" thickBot="1" x14ac:dyDescent="0.3">
      <c r="A6" s="119" t="s">
        <v>13</v>
      </c>
      <c r="B6" s="121" t="s">
        <v>15</v>
      </c>
      <c r="C6" s="101" t="s">
        <v>0</v>
      </c>
      <c r="D6" s="102"/>
      <c r="E6" s="101" t="s">
        <v>1</v>
      </c>
      <c r="F6" s="102"/>
      <c r="G6" s="101" t="s">
        <v>2</v>
      </c>
      <c r="H6" s="102"/>
      <c r="I6" s="101" t="s">
        <v>3</v>
      </c>
      <c r="J6" s="102"/>
      <c r="K6" s="101" t="s">
        <v>4</v>
      </c>
      <c r="L6" s="102"/>
      <c r="M6" s="101" t="s">
        <v>5</v>
      </c>
      <c r="N6" s="102"/>
      <c r="O6" s="101" t="s">
        <v>6</v>
      </c>
      <c r="P6" s="102"/>
      <c r="Q6" s="101" t="s">
        <v>7</v>
      </c>
      <c r="R6" s="102"/>
      <c r="S6" s="101" t="s">
        <v>8</v>
      </c>
      <c r="T6" s="102"/>
      <c r="U6" s="101" t="s">
        <v>9</v>
      </c>
      <c r="V6" s="102"/>
      <c r="W6" s="150" t="s">
        <v>10</v>
      </c>
      <c r="X6" s="151"/>
      <c r="Y6" s="101" t="s">
        <v>11</v>
      </c>
      <c r="Z6" s="102"/>
      <c r="AA6" s="74" t="s">
        <v>12</v>
      </c>
    </row>
    <row r="7" spans="1:32" ht="45" thickBot="1" x14ac:dyDescent="0.3">
      <c r="A7" s="120"/>
      <c r="B7" s="122"/>
      <c r="C7" s="2" t="s">
        <v>18</v>
      </c>
      <c r="D7" s="3" t="s">
        <v>14</v>
      </c>
      <c r="E7" s="2" t="s">
        <v>18</v>
      </c>
      <c r="F7" s="3" t="s">
        <v>14</v>
      </c>
      <c r="G7" s="2" t="s">
        <v>18</v>
      </c>
      <c r="H7" s="3" t="s">
        <v>14</v>
      </c>
      <c r="I7" s="2" t="s">
        <v>18</v>
      </c>
      <c r="J7" s="3" t="s">
        <v>14</v>
      </c>
      <c r="K7" s="2" t="s">
        <v>18</v>
      </c>
      <c r="L7" s="3" t="s">
        <v>14</v>
      </c>
      <c r="M7" s="2" t="s">
        <v>18</v>
      </c>
      <c r="N7" s="3" t="s">
        <v>14</v>
      </c>
      <c r="O7" s="2" t="s">
        <v>18</v>
      </c>
      <c r="P7" s="3" t="s">
        <v>14</v>
      </c>
      <c r="Q7" s="2" t="s">
        <v>18</v>
      </c>
      <c r="R7" s="3" t="s">
        <v>14</v>
      </c>
      <c r="S7" s="2" t="s">
        <v>18</v>
      </c>
      <c r="T7" s="3" t="s">
        <v>14</v>
      </c>
      <c r="U7" s="2" t="s">
        <v>18</v>
      </c>
      <c r="V7" s="3" t="s">
        <v>14</v>
      </c>
      <c r="W7" s="152" t="s">
        <v>18</v>
      </c>
      <c r="X7" s="153" t="s">
        <v>14</v>
      </c>
      <c r="Y7" s="2" t="s">
        <v>18</v>
      </c>
      <c r="Z7" s="3" t="s">
        <v>14</v>
      </c>
      <c r="AA7" s="116"/>
      <c r="AB7" s="4"/>
      <c r="AC7" s="4"/>
      <c r="AD7" s="4"/>
      <c r="AE7" s="8"/>
    </row>
    <row r="8" spans="1:32" ht="15.75" x14ac:dyDescent="0.25">
      <c r="A8" s="74" t="s">
        <v>16</v>
      </c>
      <c r="B8" s="113" t="s">
        <v>17</v>
      </c>
      <c r="C8" s="18"/>
      <c r="D8" s="19"/>
      <c r="E8" s="20"/>
      <c r="F8" s="19"/>
      <c r="G8" s="20"/>
      <c r="H8" s="19"/>
      <c r="I8" s="20"/>
      <c r="J8" s="19"/>
      <c r="K8" s="20"/>
      <c r="L8" s="19"/>
      <c r="M8" s="20"/>
      <c r="N8" s="20"/>
      <c r="O8" s="20"/>
      <c r="P8" s="20"/>
      <c r="Q8" s="20"/>
      <c r="R8" s="20"/>
      <c r="S8" s="71"/>
      <c r="T8" s="71"/>
      <c r="U8" s="20"/>
      <c r="V8" s="71"/>
      <c r="W8" s="154">
        <f>2.91/1.2</f>
        <v>2.4250000000000003</v>
      </c>
      <c r="X8" s="155">
        <v>0.30399999999999999</v>
      </c>
      <c r="Y8" s="20"/>
      <c r="Z8" s="203"/>
      <c r="AA8" s="206">
        <f>AA11</f>
        <v>12.465999999999999</v>
      </c>
      <c r="AC8" s="4"/>
      <c r="AF8" s="8"/>
    </row>
    <row r="9" spans="1:32" ht="15.75" x14ac:dyDescent="0.25">
      <c r="A9" s="75"/>
      <c r="B9" s="114"/>
      <c r="C9" s="21"/>
      <c r="D9" s="16"/>
      <c r="E9" s="15"/>
      <c r="F9" s="16"/>
      <c r="G9" s="15"/>
      <c r="H9" s="16"/>
      <c r="I9" s="15"/>
      <c r="J9" s="16"/>
      <c r="K9" s="15"/>
      <c r="L9" s="16"/>
      <c r="M9" s="15"/>
      <c r="N9" s="15"/>
      <c r="O9" s="15"/>
      <c r="P9" s="15"/>
      <c r="Q9" s="15"/>
      <c r="R9" s="15"/>
      <c r="S9" s="17"/>
      <c r="T9" s="17"/>
      <c r="U9" s="15"/>
      <c r="V9" s="17"/>
      <c r="W9" s="156">
        <f>5.02/1.2</f>
        <v>4.1833333333333336</v>
      </c>
      <c r="X9" s="157">
        <v>0.61199999999999999</v>
      </c>
      <c r="Y9" s="15"/>
      <c r="Z9" s="204"/>
      <c r="AA9" s="207"/>
      <c r="AC9" s="4"/>
      <c r="AF9" s="8"/>
    </row>
    <row r="10" spans="1:32" ht="16.5" thickBot="1" x14ac:dyDescent="0.3">
      <c r="A10" s="123"/>
      <c r="B10" s="114"/>
      <c r="C10" s="124"/>
      <c r="D10" s="125"/>
      <c r="E10" s="126"/>
      <c r="F10" s="125"/>
      <c r="G10" s="126"/>
      <c r="H10" s="125"/>
      <c r="I10" s="126"/>
      <c r="J10" s="125"/>
      <c r="K10" s="126"/>
      <c r="L10" s="125"/>
      <c r="M10" s="126"/>
      <c r="N10" s="126"/>
      <c r="O10" s="126"/>
      <c r="P10" s="126"/>
      <c r="Q10" s="126"/>
      <c r="R10" s="126"/>
      <c r="S10" s="127"/>
      <c r="T10" s="127"/>
      <c r="U10" s="126"/>
      <c r="V10" s="127"/>
      <c r="W10" s="158">
        <f>4.73/1.2</f>
        <v>3.9416666666666673</v>
      </c>
      <c r="X10" s="159">
        <f>12.466-X8-X9</f>
        <v>11.549999999999999</v>
      </c>
      <c r="Y10" s="126"/>
      <c r="Z10" s="205"/>
      <c r="AA10" s="208"/>
      <c r="AC10" s="4"/>
      <c r="AF10" s="8"/>
    </row>
    <row r="11" spans="1:32" ht="16.5" thickBot="1" x14ac:dyDescent="0.3">
      <c r="A11" s="14" t="s">
        <v>23</v>
      </c>
      <c r="B11" s="115"/>
      <c r="C11" s="29"/>
      <c r="D11" s="30"/>
      <c r="E11" s="30"/>
      <c r="F11" s="30"/>
      <c r="G11" s="31"/>
      <c r="H11" s="30"/>
      <c r="I11" s="31"/>
      <c r="J11" s="30"/>
      <c r="K11" s="31"/>
      <c r="L11" s="30"/>
      <c r="M11" s="31"/>
      <c r="N11" s="30"/>
      <c r="O11" s="31"/>
      <c r="P11" s="30"/>
      <c r="Q11" s="30"/>
      <c r="R11" s="30"/>
      <c r="S11" s="30"/>
      <c r="T11" s="30"/>
      <c r="U11" s="30"/>
      <c r="V11" s="32"/>
      <c r="W11" s="160">
        <f>58588.38/1.2/X11/1000</f>
        <v>3.9165450024065462</v>
      </c>
      <c r="X11" s="161">
        <f>X8+X9+X10</f>
        <v>12.465999999999999</v>
      </c>
      <c r="Y11" s="32">
        <f t="shared" ref="Y11:AA11" si="0">Y8+Y9</f>
        <v>0</v>
      </c>
      <c r="Z11" s="32">
        <f t="shared" si="0"/>
        <v>0</v>
      </c>
      <c r="AA11" s="209">
        <f>D11+F11+H11+J11+L11+N11+P11+R11+T11+V11+X11+Z11</f>
        <v>12.465999999999999</v>
      </c>
      <c r="AC11" s="4"/>
      <c r="AD11" s="4"/>
      <c r="AE11" s="4"/>
    </row>
    <row r="12" spans="1:32" ht="95.25" thickBot="1" x14ac:dyDescent="0.3">
      <c r="A12" s="34" t="s">
        <v>33</v>
      </c>
      <c r="B12" s="35" t="s">
        <v>17</v>
      </c>
      <c r="C12" s="36"/>
      <c r="D12" s="37"/>
      <c r="E12" s="38"/>
      <c r="F12" s="37"/>
      <c r="G12" s="38"/>
      <c r="H12" s="37"/>
      <c r="I12" s="38"/>
      <c r="J12" s="37"/>
      <c r="K12" s="38"/>
      <c r="L12" s="37"/>
      <c r="M12" s="38"/>
      <c r="N12" s="37"/>
      <c r="O12" s="38"/>
      <c r="P12" s="37"/>
      <c r="Q12" s="38"/>
      <c r="R12" s="37"/>
      <c r="S12" s="39"/>
      <c r="T12" s="40"/>
      <c r="U12" s="41"/>
      <c r="V12" s="40"/>
      <c r="W12" s="162">
        <v>8.9</v>
      </c>
      <c r="X12" s="163">
        <v>0.2</v>
      </c>
      <c r="Y12" s="39"/>
      <c r="Z12" s="40"/>
      <c r="AA12" s="42">
        <f>D12+F12+H12+J12+L12+N12+P12+R12+T12+V12+X12+Z12</f>
        <v>0.2</v>
      </c>
      <c r="AB12" s="4"/>
      <c r="AD12" s="11"/>
    </row>
    <row r="13" spans="1:32" ht="46.5" customHeight="1" thickBot="1" x14ac:dyDescent="0.3">
      <c r="A13" s="117" t="s">
        <v>32</v>
      </c>
      <c r="B13" s="43" t="s">
        <v>17</v>
      </c>
      <c r="C13" s="99"/>
      <c r="D13" s="19"/>
      <c r="E13" s="86"/>
      <c r="F13" s="19"/>
      <c r="G13" s="86"/>
      <c r="H13" s="19"/>
      <c r="I13" s="86"/>
      <c r="J13" s="19"/>
      <c r="K13" s="86"/>
      <c r="L13" s="19"/>
      <c r="M13" s="86"/>
      <c r="N13" s="19"/>
      <c r="O13" s="103"/>
      <c r="P13" s="19"/>
      <c r="Q13" s="86"/>
      <c r="R13" s="19"/>
      <c r="S13" s="105"/>
      <c r="T13" s="44"/>
      <c r="U13" s="86"/>
      <c r="V13" s="44"/>
      <c r="W13" s="164"/>
      <c r="X13" s="165"/>
      <c r="Y13" s="88"/>
      <c r="Z13" s="44"/>
      <c r="AA13" s="45">
        <f>D13+F13+H13+J13+L13+N13+P13+R13+T13+V13+X13+Z13</f>
        <v>0</v>
      </c>
      <c r="AB13" s="4"/>
      <c r="AC13" s="4"/>
    </row>
    <row r="14" spans="1:32" ht="63" customHeight="1" thickBot="1" x14ac:dyDescent="0.3">
      <c r="A14" s="118"/>
      <c r="B14" s="23" t="s">
        <v>21</v>
      </c>
      <c r="C14" s="100"/>
      <c r="D14" s="30"/>
      <c r="E14" s="87"/>
      <c r="F14" s="30"/>
      <c r="G14" s="87"/>
      <c r="H14" s="30"/>
      <c r="I14" s="87"/>
      <c r="J14" s="30"/>
      <c r="K14" s="87"/>
      <c r="L14" s="30"/>
      <c r="M14" s="87"/>
      <c r="N14" s="30"/>
      <c r="O14" s="104"/>
      <c r="P14" s="30"/>
      <c r="Q14" s="87"/>
      <c r="R14" s="30"/>
      <c r="S14" s="106"/>
      <c r="T14" s="32"/>
      <c r="U14" s="87"/>
      <c r="V14" s="32"/>
      <c r="W14" s="164"/>
      <c r="X14" s="166"/>
      <c r="Y14" s="89"/>
      <c r="Z14" s="32"/>
      <c r="AA14" s="33">
        <f t="shared" ref="AA14:AA26" si="1">D14+F14+H14+J14+L14+N14+P14+R14+T14+V14+X14+Z14</f>
        <v>0</v>
      </c>
      <c r="AB14" s="4"/>
      <c r="AC14" s="4"/>
      <c r="AD14" s="4"/>
    </row>
    <row r="15" spans="1:32" ht="32.25" thickBot="1" x14ac:dyDescent="0.3">
      <c r="A15" s="46" t="s">
        <v>24</v>
      </c>
      <c r="B15" s="35"/>
      <c r="C15" s="47"/>
      <c r="D15" s="37"/>
      <c r="E15" s="37"/>
      <c r="F15" s="37"/>
      <c r="G15" s="48"/>
      <c r="H15" s="37"/>
      <c r="I15" s="48"/>
      <c r="J15" s="37"/>
      <c r="K15" s="48"/>
      <c r="L15" s="37"/>
      <c r="M15" s="48"/>
      <c r="N15" s="37"/>
      <c r="O15" s="49"/>
      <c r="P15" s="37"/>
      <c r="Q15" s="37"/>
      <c r="R15" s="37"/>
      <c r="S15" s="37"/>
      <c r="T15" s="37"/>
      <c r="U15" s="48"/>
      <c r="V15" s="40"/>
      <c r="W15" s="167"/>
      <c r="X15" s="163">
        <f>X14+X13</f>
        <v>0</v>
      </c>
      <c r="Y15" s="40"/>
      <c r="Z15" s="40">
        <f t="shared" ref="Z15" si="2">Z14+Z13</f>
        <v>0</v>
      </c>
      <c r="AA15" s="42">
        <f>D15+F15+H15+J15+L15+N15+P15+R15+T15+V15+X15+Z15</f>
        <v>0</v>
      </c>
      <c r="AB15" s="4"/>
      <c r="AC15" s="4"/>
      <c r="AD15" s="4"/>
    </row>
    <row r="16" spans="1:32" ht="16.5" thickBot="1" x14ac:dyDescent="0.3">
      <c r="A16" s="81" t="s">
        <v>36</v>
      </c>
      <c r="B16" s="22" t="s">
        <v>17</v>
      </c>
      <c r="C16" s="83"/>
      <c r="D16" s="72"/>
      <c r="E16" s="79"/>
      <c r="F16" s="72"/>
      <c r="G16" s="79"/>
      <c r="H16" s="72"/>
      <c r="I16" s="79"/>
      <c r="J16" s="72"/>
      <c r="K16" s="79"/>
      <c r="L16" s="72"/>
      <c r="M16" s="79"/>
      <c r="N16" s="19"/>
      <c r="O16" s="79"/>
      <c r="P16" s="19"/>
      <c r="Q16" s="79"/>
      <c r="R16" s="19"/>
      <c r="S16" s="79"/>
      <c r="T16" s="19"/>
      <c r="U16" s="79"/>
      <c r="V16" s="19"/>
      <c r="W16" s="168"/>
      <c r="X16" s="169"/>
      <c r="Y16" s="79"/>
      <c r="Z16" s="19"/>
      <c r="AA16" s="45">
        <f>D16+F16+H16+J16+L16+N16+P16+R16+T16+V16+X16+Z16</f>
        <v>0</v>
      </c>
      <c r="AB16" s="4"/>
      <c r="AD16" s="8"/>
    </row>
    <row r="17" spans="1:35" ht="43.5" customHeight="1" thickBot="1" x14ac:dyDescent="0.3">
      <c r="A17" s="82"/>
      <c r="B17" s="22" t="s">
        <v>21</v>
      </c>
      <c r="C17" s="84"/>
      <c r="D17" s="73"/>
      <c r="E17" s="80"/>
      <c r="F17" s="73"/>
      <c r="G17" s="80"/>
      <c r="H17" s="73"/>
      <c r="I17" s="80"/>
      <c r="J17" s="73"/>
      <c r="K17" s="80"/>
      <c r="L17" s="30"/>
      <c r="M17" s="80"/>
      <c r="N17" s="30"/>
      <c r="O17" s="80"/>
      <c r="P17" s="30"/>
      <c r="Q17" s="80"/>
      <c r="R17" s="30"/>
      <c r="S17" s="80"/>
      <c r="T17" s="30"/>
      <c r="U17" s="107"/>
      <c r="V17" s="30"/>
      <c r="W17" s="170"/>
      <c r="X17" s="171"/>
      <c r="Y17" s="80"/>
      <c r="Z17" s="30"/>
      <c r="AA17" s="33">
        <f>D17+F17+H17+J17+L17+N17+P17+R17+T17+V17+X17+Z17</f>
        <v>0</v>
      </c>
      <c r="AB17" s="4"/>
      <c r="AD17" s="8"/>
    </row>
    <row r="18" spans="1:35" ht="41.1" customHeight="1" thickBot="1" x14ac:dyDescent="0.3">
      <c r="A18" s="50" t="s">
        <v>29</v>
      </c>
      <c r="B18" s="35"/>
      <c r="C18" s="51"/>
      <c r="D18" s="38"/>
      <c r="E18" s="38"/>
      <c r="F18" s="38"/>
      <c r="G18" s="38"/>
      <c r="H18" s="38"/>
      <c r="I18" s="38"/>
      <c r="J18" s="38"/>
      <c r="K18" s="38"/>
      <c r="L18" s="37"/>
      <c r="M18" s="37"/>
      <c r="N18" s="37"/>
      <c r="O18" s="37"/>
      <c r="P18" s="37"/>
      <c r="Q18" s="37"/>
      <c r="R18" s="37"/>
      <c r="S18" s="37"/>
      <c r="T18" s="37"/>
      <c r="U18" s="52"/>
      <c r="V18" s="37"/>
      <c r="W18" s="172"/>
      <c r="X18" s="173">
        <f>X17+X16</f>
        <v>0</v>
      </c>
      <c r="Y18" s="52"/>
      <c r="Z18" s="37">
        <f>Z16+Z17</f>
        <v>0</v>
      </c>
      <c r="AA18" s="42">
        <f>X18+V18+Z18</f>
        <v>0</v>
      </c>
      <c r="AB18" s="4"/>
      <c r="AD18" s="8"/>
    </row>
    <row r="19" spans="1:35" ht="38.1" customHeight="1" thickBot="1" x14ac:dyDescent="0.3">
      <c r="A19" s="81" t="s">
        <v>37</v>
      </c>
      <c r="B19" s="22" t="s">
        <v>17</v>
      </c>
      <c r="C19" s="83"/>
      <c r="D19" s="72"/>
      <c r="E19" s="79"/>
      <c r="F19" s="72"/>
      <c r="G19" s="79"/>
      <c r="H19" s="72"/>
      <c r="I19" s="79"/>
      <c r="J19" s="72"/>
      <c r="K19" s="79"/>
      <c r="L19" s="72"/>
      <c r="M19" s="79"/>
      <c r="N19" s="19"/>
      <c r="O19" s="79"/>
      <c r="P19" s="19"/>
      <c r="Q19" s="79"/>
      <c r="R19" s="19"/>
      <c r="S19" s="79"/>
      <c r="T19" s="19"/>
      <c r="U19" s="79"/>
      <c r="V19" s="19"/>
      <c r="W19" s="168"/>
      <c r="X19" s="169"/>
      <c r="Y19" s="79"/>
      <c r="Z19" s="19"/>
      <c r="AA19" s="45">
        <f>D19+F19+H19+J19+L19+N19+P19+R19+T19+V19+X19+Z19</f>
        <v>0</v>
      </c>
      <c r="AB19" s="4"/>
      <c r="AD19" s="8"/>
    </row>
    <row r="20" spans="1:35" ht="43.5" customHeight="1" thickBot="1" x14ac:dyDescent="0.3">
      <c r="A20" s="82"/>
      <c r="B20" s="22" t="s">
        <v>21</v>
      </c>
      <c r="C20" s="84"/>
      <c r="D20" s="73"/>
      <c r="E20" s="80"/>
      <c r="F20" s="73"/>
      <c r="G20" s="80"/>
      <c r="H20" s="73"/>
      <c r="I20" s="80"/>
      <c r="J20" s="73"/>
      <c r="K20" s="80"/>
      <c r="L20" s="30"/>
      <c r="M20" s="80"/>
      <c r="N20" s="30"/>
      <c r="O20" s="80"/>
      <c r="P20" s="30"/>
      <c r="Q20" s="80"/>
      <c r="R20" s="30"/>
      <c r="S20" s="80"/>
      <c r="T20" s="30"/>
      <c r="U20" s="107"/>
      <c r="V20" s="30"/>
      <c r="W20" s="170"/>
      <c r="X20" s="171"/>
      <c r="Y20" s="80"/>
      <c r="Z20" s="30"/>
      <c r="AA20" s="33">
        <f>D20+F20+H20+J20+L20+N20+P20+R20+T20+V20+X20+Z20</f>
        <v>0</v>
      </c>
      <c r="AB20" s="4"/>
      <c r="AD20" s="8"/>
    </row>
    <row r="21" spans="1:35" ht="41.1" customHeight="1" thickBot="1" x14ac:dyDescent="0.3">
      <c r="A21" s="50" t="s">
        <v>38</v>
      </c>
      <c r="B21" s="35"/>
      <c r="C21" s="51"/>
      <c r="D21" s="38"/>
      <c r="E21" s="38"/>
      <c r="F21" s="38"/>
      <c r="G21" s="38"/>
      <c r="H21" s="38"/>
      <c r="I21" s="38"/>
      <c r="J21" s="38"/>
      <c r="K21" s="38"/>
      <c r="L21" s="37"/>
      <c r="M21" s="37"/>
      <c r="N21" s="37"/>
      <c r="O21" s="37"/>
      <c r="P21" s="37"/>
      <c r="Q21" s="37"/>
      <c r="R21" s="37"/>
      <c r="S21" s="37"/>
      <c r="T21" s="37"/>
      <c r="U21" s="52"/>
      <c r="V21" s="37"/>
      <c r="W21" s="172"/>
      <c r="X21" s="173">
        <f>X20+X19</f>
        <v>0</v>
      </c>
      <c r="Y21" s="52"/>
      <c r="Z21" s="37">
        <f>Z19+Z20</f>
        <v>0</v>
      </c>
      <c r="AA21" s="42">
        <f>X21+V21+Z21</f>
        <v>0</v>
      </c>
      <c r="AB21" s="4"/>
      <c r="AD21" s="8"/>
    </row>
    <row r="22" spans="1:35" ht="120.75" customHeight="1" thickBot="1" x14ac:dyDescent="0.3">
      <c r="A22" s="5" t="s">
        <v>34</v>
      </c>
      <c r="B22" s="22" t="s">
        <v>17</v>
      </c>
      <c r="C22" s="53"/>
      <c r="D22" s="54"/>
      <c r="E22" s="55"/>
      <c r="F22" s="54"/>
      <c r="G22" s="55"/>
      <c r="H22" s="54"/>
      <c r="I22" s="55"/>
      <c r="J22" s="54"/>
      <c r="K22" s="55"/>
      <c r="L22" s="54"/>
      <c r="M22" s="55"/>
      <c r="N22" s="54"/>
      <c r="O22" s="55"/>
      <c r="P22" s="54"/>
      <c r="Q22" s="55"/>
      <c r="R22" s="54"/>
      <c r="S22" s="56"/>
      <c r="T22" s="57"/>
      <c r="U22" s="55"/>
      <c r="V22" s="57"/>
      <c r="W22" s="174"/>
      <c r="X22" s="175"/>
      <c r="Y22" s="56"/>
      <c r="Z22" s="57"/>
      <c r="AA22" s="58">
        <f t="shared" si="1"/>
        <v>0</v>
      </c>
      <c r="AB22" s="4"/>
      <c r="AC22" s="6"/>
      <c r="AD22" s="8"/>
      <c r="AI22" s="4"/>
    </row>
    <row r="23" spans="1:35" ht="100.5" customHeight="1" thickBot="1" x14ac:dyDescent="0.3">
      <c r="A23" s="34" t="s">
        <v>35</v>
      </c>
      <c r="B23" s="35" t="s">
        <v>17</v>
      </c>
      <c r="C23" s="36"/>
      <c r="D23" s="37"/>
      <c r="E23" s="38"/>
      <c r="F23" s="37"/>
      <c r="G23" s="38"/>
      <c r="H23" s="37"/>
      <c r="I23" s="38"/>
      <c r="J23" s="37"/>
      <c r="K23" s="38"/>
      <c r="L23" s="37"/>
      <c r="M23" s="38"/>
      <c r="N23" s="37"/>
      <c r="O23" s="38"/>
      <c r="P23" s="37"/>
      <c r="Q23" s="38"/>
      <c r="R23" s="37"/>
      <c r="S23" s="59"/>
      <c r="T23" s="40"/>
      <c r="U23" s="38"/>
      <c r="V23" s="40"/>
      <c r="W23" s="176"/>
      <c r="X23" s="163"/>
      <c r="Y23" s="59"/>
      <c r="Z23" s="40"/>
      <c r="AA23" s="42">
        <f>D23+F23+H23+J23+L23+N23+P23+R23+T23+V23+X23+Z23</f>
        <v>0</v>
      </c>
      <c r="AB23" s="4"/>
      <c r="AD23" s="8"/>
    </row>
    <row r="24" spans="1:35" ht="29.45" customHeight="1" x14ac:dyDescent="0.25">
      <c r="A24" s="192" t="s">
        <v>19</v>
      </c>
      <c r="B24" s="193" t="s">
        <v>17</v>
      </c>
      <c r="C24" s="103"/>
      <c r="D24" s="19"/>
      <c r="E24" s="86"/>
      <c r="F24" s="19"/>
      <c r="G24" s="86"/>
      <c r="H24" s="19"/>
      <c r="I24" s="86"/>
      <c r="J24" s="19"/>
      <c r="K24" s="86"/>
      <c r="L24" s="19"/>
      <c r="M24" s="86"/>
      <c r="N24" s="19"/>
      <c r="O24" s="103"/>
      <c r="P24" s="19"/>
      <c r="Q24" s="86"/>
      <c r="R24" s="19"/>
      <c r="S24" s="88"/>
      <c r="T24" s="44"/>
      <c r="U24" s="86"/>
      <c r="V24" s="44"/>
      <c r="W24" s="177"/>
      <c r="X24" s="165"/>
      <c r="Y24" s="88"/>
      <c r="Z24" s="44"/>
      <c r="AA24" s="45">
        <f>D24+F24+H24+J24+L24+N24+P24+R24+T24+V24+X24+Z24</f>
        <v>0</v>
      </c>
      <c r="AB24" s="4"/>
      <c r="AC24" s="4"/>
      <c r="AE24" s="6"/>
    </row>
    <row r="25" spans="1:35" ht="29.45" customHeight="1" thickBot="1" x14ac:dyDescent="0.3">
      <c r="A25" s="194"/>
      <c r="B25" s="195" t="s">
        <v>21</v>
      </c>
      <c r="C25" s="104"/>
      <c r="D25" s="30"/>
      <c r="E25" s="87"/>
      <c r="F25" s="30"/>
      <c r="G25" s="87"/>
      <c r="H25" s="30"/>
      <c r="I25" s="87"/>
      <c r="J25" s="30"/>
      <c r="K25" s="87"/>
      <c r="L25" s="30"/>
      <c r="M25" s="87"/>
      <c r="N25" s="30"/>
      <c r="O25" s="104"/>
      <c r="P25" s="30"/>
      <c r="Q25" s="87"/>
      <c r="R25" s="30"/>
      <c r="S25" s="89"/>
      <c r="T25" s="32"/>
      <c r="U25" s="87"/>
      <c r="V25" s="32"/>
      <c r="W25" s="179"/>
      <c r="X25" s="166"/>
      <c r="Y25" s="89"/>
      <c r="Z25" s="32"/>
      <c r="AA25" s="33">
        <f>D25+F25+H25+J25+L25+N25+P25+R25+T25+V25+X25+Z25</f>
        <v>0</v>
      </c>
      <c r="AB25" s="4"/>
      <c r="AC25" s="4"/>
      <c r="AE25" s="6"/>
    </row>
    <row r="26" spans="1:35" ht="46.5" customHeight="1" thickBot="1" x14ac:dyDescent="0.3">
      <c r="A26" s="196" t="s">
        <v>25</v>
      </c>
      <c r="B26" s="197"/>
      <c r="C26" s="198"/>
      <c r="D26" s="54"/>
      <c r="E26" s="54"/>
      <c r="F26" s="54"/>
      <c r="G26" s="198"/>
      <c r="H26" s="54"/>
      <c r="I26" s="198"/>
      <c r="J26" s="54"/>
      <c r="K26" s="54"/>
      <c r="L26" s="54"/>
      <c r="M26" s="198"/>
      <c r="N26" s="54"/>
      <c r="O26" s="199"/>
      <c r="P26" s="54"/>
      <c r="Q26" s="54"/>
      <c r="R26" s="54"/>
      <c r="S26" s="54"/>
      <c r="T26" s="54"/>
      <c r="U26" s="200"/>
      <c r="V26" s="57"/>
      <c r="W26" s="201"/>
      <c r="X26" s="175">
        <f>X24+X25</f>
        <v>0</v>
      </c>
      <c r="Y26" s="175">
        <f t="shared" ref="Y26:AA26" si="3">Y24+Y25</f>
        <v>0</v>
      </c>
      <c r="Z26" s="175">
        <f t="shared" si="3"/>
        <v>0</v>
      </c>
      <c r="AA26" s="202">
        <f t="shared" si="3"/>
        <v>0</v>
      </c>
      <c r="AB26" s="4"/>
      <c r="AC26" s="4"/>
      <c r="AD26" s="4"/>
    </row>
    <row r="27" spans="1:35" ht="36.75" customHeight="1" x14ac:dyDescent="0.25">
      <c r="A27" s="186" t="s">
        <v>27</v>
      </c>
      <c r="B27" s="187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90">
        <f>W28+W29</f>
        <v>12.665999999999999</v>
      </c>
      <c r="X27" s="190"/>
      <c r="Y27" s="189">
        <f>Y28+Y29</f>
        <v>0</v>
      </c>
      <c r="Z27" s="189"/>
      <c r="AA27" s="191">
        <f>SUM(C27:Z27)</f>
        <v>12.665999999999999</v>
      </c>
      <c r="AB27" s="4">
        <f>Китовое!AA28+Рейдово!AA28+Горное!AA27+Буревестник!AA27</f>
        <v>2885.0145299999999</v>
      </c>
      <c r="AC27" s="6"/>
      <c r="AD27" s="6"/>
    </row>
    <row r="28" spans="1:35" ht="15.75" x14ac:dyDescent="0.25">
      <c r="A28" s="90" t="s">
        <v>20</v>
      </c>
      <c r="B28" s="91"/>
      <c r="C28" s="95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181">
        <f>X14+X17+X20+X25</f>
        <v>0</v>
      </c>
      <c r="X28" s="181"/>
      <c r="Y28" s="181">
        <f>Z14+Z17+Z20+Z25</f>
        <v>0</v>
      </c>
      <c r="Z28" s="181"/>
      <c r="AA28" s="27">
        <f>SUM(C28:Z28)</f>
        <v>0</v>
      </c>
      <c r="AB28" s="4">
        <f>Китовое!AA29+Рейдово!AA29+Горное!AA28+Буревестник!AA28</f>
        <v>935.55820000000006</v>
      </c>
      <c r="AD28" s="6"/>
    </row>
    <row r="29" spans="1:35" ht="16.5" thickBot="1" x14ac:dyDescent="0.3">
      <c r="A29" s="92" t="s">
        <v>22</v>
      </c>
      <c r="B29" s="93"/>
      <c r="C29" s="96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182">
        <f>X24+X23+X22+X16+X13+X12+X11+X19</f>
        <v>12.665999999999999</v>
      </c>
      <c r="X29" s="182"/>
      <c r="Y29" s="78">
        <f>Z24+Z23+Z22+Z16+Z13+Z12+Z11</f>
        <v>0</v>
      </c>
      <c r="Z29" s="78"/>
      <c r="AA29" s="28">
        <f>SUM(C29:Z29)</f>
        <v>12.665999999999999</v>
      </c>
      <c r="AB29" s="4">
        <f>Китовое!AA30+Рейдово!AA30+Горное!AA29+Буревестник!AA29</f>
        <v>1949.4563299999998</v>
      </c>
      <c r="AD29" s="6"/>
    </row>
    <row r="30" spans="1:35" x14ac:dyDescent="0.25">
      <c r="O30" s="67"/>
      <c r="P30" s="68"/>
      <c r="R30" s="4"/>
    </row>
    <row r="31" spans="1:35" x14ac:dyDescent="0.25">
      <c r="A31" s="10"/>
    </row>
    <row r="32" spans="1:35" x14ac:dyDescent="0.25">
      <c r="A32" s="1" t="s">
        <v>39</v>
      </c>
      <c r="P32" s="4"/>
    </row>
    <row r="40" spans="24:24" x14ac:dyDescent="0.25">
      <c r="X40" s="185"/>
    </row>
  </sheetData>
  <mergeCells count="111">
    <mergeCell ref="Y29:Z29"/>
    <mergeCell ref="AA8:AA10"/>
    <mergeCell ref="M29:N29"/>
    <mergeCell ref="O29:P29"/>
    <mergeCell ref="Q29:R29"/>
    <mergeCell ref="S29:T29"/>
    <mergeCell ref="U29:V29"/>
    <mergeCell ref="W29:X29"/>
    <mergeCell ref="S28:T28"/>
    <mergeCell ref="U28:V28"/>
    <mergeCell ref="W28:X28"/>
    <mergeCell ref="Y28:Z28"/>
    <mergeCell ref="A29:B29"/>
    <mergeCell ref="C29:D29"/>
    <mergeCell ref="E29:F29"/>
    <mergeCell ref="G29:H29"/>
    <mergeCell ref="I29:J29"/>
    <mergeCell ref="K29:L29"/>
    <mergeCell ref="Y27:Z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M27:N27"/>
    <mergeCell ref="O27:P27"/>
    <mergeCell ref="Q27:R27"/>
    <mergeCell ref="S27:T27"/>
    <mergeCell ref="U27:V27"/>
    <mergeCell ref="W27:X27"/>
    <mergeCell ref="A27:B27"/>
    <mergeCell ref="C27:D27"/>
    <mergeCell ref="E27:F27"/>
    <mergeCell ref="G27:H27"/>
    <mergeCell ref="I27:J27"/>
    <mergeCell ref="K27:L27"/>
    <mergeCell ref="M24:M25"/>
    <mergeCell ref="O24:O25"/>
    <mergeCell ref="Q24:Q25"/>
    <mergeCell ref="S24:S25"/>
    <mergeCell ref="U24:U25"/>
    <mergeCell ref="Y24:Y25"/>
    <mergeCell ref="S19:S20"/>
    <mergeCell ref="U19:U20"/>
    <mergeCell ref="W19:W20"/>
    <mergeCell ref="Y19:Y20"/>
    <mergeCell ref="A24:A25"/>
    <mergeCell ref="C24:C25"/>
    <mergeCell ref="E24:E25"/>
    <mergeCell ref="G24:G25"/>
    <mergeCell ref="I24:I25"/>
    <mergeCell ref="K24:K25"/>
    <mergeCell ref="Y16:Y17"/>
    <mergeCell ref="A19:A20"/>
    <mergeCell ref="C19:C20"/>
    <mergeCell ref="E19:E20"/>
    <mergeCell ref="G19:G20"/>
    <mergeCell ref="I19:I20"/>
    <mergeCell ref="K19:K20"/>
    <mergeCell ref="M19:M20"/>
    <mergeCell ref="O19:O20"/>
    <mergeCell ref="Q19:Q20"/>
    <mergeCell ref="M16:M17"/>
    <mergeCell ref="O16:O17"/>
    <mergeCell ref="Q16:Q17"/>
    <mergeCell ref="S16:S17"/>
    <mergeCell ref="U16:U17"/>
    <mergeCell ref="W16:W17"/>
    <mergeCell ref="A16:A17"/>
    <mergeCell ref="C16:C17"/>
    <mergeCell ref="E16:E17"/>
    <mergeCell ref="G16:G17"/>
    <mergeCell ref="I16:I17"/>
    <mergeCell ref="K16:K17"/>
    <mergeCell ref="M13:M14"/>
    <mergeCell ref="O13:O14"/>
    <mergeCell ref="Q13:Q14"/>
    <mergeCell ref="S13:S14"/>
    <mergeCell ref="U13:U14"/>
    <mergeCell ref="Y13:Y14"/>
    <mergeCell ref="A13:A14"/>
    <mergeCell ref="C13:C14"/>
    <mergeCell ref="E13:E14"/>
    <mergeCell ref="G13:G14"/>
    <mergeCell ref="I13:I14"/>
    <mergeCell ref="K13:K14"/>
    <mergeCell ref="W6:X6"/>
    <mergeCell ref="Y6:Z6"/>
    <mergeCell ref="AA6:AA7"/>
    <mergeCell ref="A8:A9"/>
    <mergeCell ref="B8:B11"/>
    <mergeCell ref="K6:L6"/>
    <mergeCell ref="M6:N6"/>
    <mergeCell ref="O6:P6"/>
    <mergeCell ref="Q6:R6"/>
    <mergeCell ref="S6:T6"/>
    <mergeCell ref="U6:V6"/>
    <mergeCell ref="A1:AA1"/>
    <mergeCell ref="A2:AA2"/>
    <mergeCell ref="A3:AA3"/>
    <mergeCell ref="A4:AA4"/>
    <mergeCell ref="A6:A7"/>
    <mergeCell ref="B6:B7"/>
    <mergeCell ref="C6:D6"/>
    <mergeCell ref="E6:F6"/>
    <mergeCell ref="G6:H6"/>
    <mergeCell ref="I6:J6"/>
  </mergeCells>
  <pageMargins left="0.7" right="0.7" top="0.75" bottom="0.75" header="0.3" footer="0.3"/>
  <pageSetup paperSize="9" scale="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Китовое</vt:lpstr>
      <vt:lpstr>Рейдово</vt:lpstr>
      <vt:lpstr>Горное</vt:lpstr>
      <vt:lpstr>Буревестник</vt:lpstr>
      <vt:lpstr>Буревестник!Область_печати</vt:lpstr>
      <vt:lpstr>Горное!Область_печати</vt:lpstr>
      <vt:lpstr>Китовое!Область_печати</vt:lpstr>
      <vt:lpstr>Рейдово!Область_печати</vt:lpstr>
    </vt:vector>
  </TitlesOfParts>
  <Company>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Софья Александровна Овчинникова</cp:lastModifiedBy>
  <cp:lastPrinted>2023-01-09T15:49:52Z</cp:lastPrinted>
  <dcterms:created xsi:type="dcterms:W3CDTF">2017-03-10T04:38:13Z</dcterms:created>
  <dcterms:modified xsi:type="dcterms:W3CDTF">2023-01-09T15:50:40Z</dcterms:modified>
</cp:coreProperties>
</file>