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1\Desktop\Заменить на сайте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8" i="1" l="1"/>
  <c r="X12" i="1"/>
  <c r="AA18" i="1" l="1"/>
  <c r="Z49" i="1"/>
  <c r="Z23" i="1"/>
  <c r="Z22" i="1"/>
  <c r="Z15" i="1"/>
  <c r="Z14" i="1"/>
  <c r="Z8" i="1"/>
  <c r="X43" i="1" l="1"/>
  <c r="X22" i="1" l="1"/>
  <c r="X23" i="1"/>
  <c r="X14" i="1"/>
  <c r="X13" i="1"/>
  <c r="V52" i="1"/>
  <c r="V43" i="1"/>
  <c r="V22" i="1"/>
  <c r="V14" i="1"/>
  <c r="V13" i="1" l="1"/>
  <c r="Z19" i="1" l="1"/>
  <c r="AA8" i="1"/>
  <c r="V12" i="1"/>
  <c r="Z12" i="1"/>
  <c r="AA12" i="1" l="1"/>
  <c r="X17" i="1"/>
  <c r="X24" i="1"/>
  <c r="X15" i="1"/>
  <c r="V23" i="1" l="1"/>
  <c r="V24" i="1" s="1"/>
  <c r="V15" i="1"/>
  <c r="X49" i="1" l="1"/>
  <c r="V49" i="1"/>
  <c r="AA49" i="1" l="1"/>
  <c r="W52" i="1"/>
  <c r="Y52" i="1" s="1"/>
  <c r="W51" i="1"/>
  <c r="Y51" i="1" s="1"/>
  <c r="W50" i="1"/>
  <c r="Y50" i="1" s="1"/>
  <c r="W47" i="1"/>
  <c r="Y47" i="1" s="1"/>
  <c r="W44" i="1"/>
  <c r="Y44" i="1" s="1"/>
  <c r="W43" i="1"/>
  <c r="Y43" i="1" s="1"/>
  <c r="X20" i="1" l="1"/>
  <c r="X19" i="1"/>
  <c r="W14" i="1"/>
  <c r="Y14" i="1" s="1"/>
  <c r="W22" i="1"/>
  <c r="Y22" i="1" s="1"/>
  <c r="W21" i="1"/>
  <c r="Y21" i="1" s="1"/>
  <c r="W20" i="1"/>
  <c r="Y20" i="1" s="1"/>
  <c r="W17" i="1"/>
  <c r="Y17" i="1" s="1"/>
  <c r="W13" i="1"/>
  <c r="Y13" i="1" s="1"/>
  <c r="F54" i="1" l="1"/>
  <c r="N54" i="1"/>
  <c r="P54" i="1"/>
  <c r="R54" i="1"/>
  <c r="D54" i="1"/>
  <c r="H54" i="1"/>
  <c r="J54" i="1"/>
  <c r="L54" i="1"/>
  <c r="T54" i="1"/>
  <c r="V17" i="1"/>
  <c r="V19" i="1" l="1"/>
  <c r="AA19" i="1" s="1"/>
  <c r="AA17" i="1"/>
  <c r="Y56" i="1"/>
  <c r="W56" i="1"/>
  <c r="U56" i="1"/>
  <c r="Z54" i="1"/>
  <c r="X54" i="1"/>
  <c r="V54" i="1"/>
  <c r="S56" i="1"/>
  <c r="Q56" i="1"/>
  <c r="O56" i="1"/>
  <c r="I56" i="1"/>
  <c r="G56" i="1"/>
  <c r="E56" i="1"/>
  <c r="C56" i="1"/>
  <c r="AA51" i="1"/>
  <c r="AA50" i="1"/>
  <c r="AA48" i="1"/>
  <c r="AA47" i="1"/>
  <c r="Z46" i="1"/>
  <c r="X46" i="1"/>
  <c r="V46" i="1"/>
  <c r="AA45" i="1"/>
  <c r="Z42" i="1"/>
  <c r="Y57" i="1" s="1"/>
  <c r="X42" i="1"/>
  <c r="W57" i="1" s="1"/>
  <c r="U57" i="1"/>
  <c r="W41" i="1"/>
  <c r="Y41" i="1" s="1"/>
  <c r="W40" i="1"/>
  <c r="Y40" i="1" s="1"/>
  <c r="W39" i="1"/>
  <c r="Y39" i="1" s="1"/>
  <c r="U55" i="1" l="1"/>
  <c r="M57" i="1"/>
  <c r="I57" i="1"/>
  <c r="I55" i="1" s="1"/>
  <c r="AA43" i="1"/>
  <c r="Y55" i="1"/>
  <c r="O57" i="1"/>
  <c r="O55" i="1" s="1"/>
  <c r="M56" i="1"/>
  <c r="W55" i="1"/>
  <c r="C57" i="1"/>
  <c r="C55" i="1" s="1"/>
  <c r="K57" i="1"/>
  <c r="AA42" i="1"/>
  <c r="Q57" i="1"/>
  <c r="Q55" i="1" s="1"/>
  <c r="AA39" i="1"/>
  <c r="E57" i="1"/>
  <c r="E55" i="1" s="1"/>
  <c r="K56" i="1"/>
  <c r="AA46" i="1"/>
  <c r="AA53" i="1"/>
  <c r="G57" i="1"/>
  <c r="S57" i="1"/>
  <c r="S55" i="1" s="1"/>
  <c r="AA44" i="1"/>
  <c r="AA52" i="1"/>
  <c r="M55" i="1" l="1"/>
  <c r="AA56" i="1"/>
  <c r="AA54" i="1"/>
  <c r="AA57" i="1"/>
  <c r="G55" i="1"/>
  <c r="K55" i="1"/>
  <c r="AA55" i="1" l="1"/>
  <c r="U26" i="1"/>
  <c r="W26" i="1"/>
  <c r="Y26" i="1"/>
  <c r="AA14" i="1" l="1"/>
  <c r="Z24" i="1" l="1"/>
  <c r="Z16" i="1"/>
  <c r="X16" i="1" l="1"/>
  <c r="V16" i="1" l="1"/>
  <c r="Y27" i="1" l="1"/>
  <c r="Y25" i="1" l="1"/>
  <c r="W27" i="1" l="1"/>
  <c r="W25" i="1" l="1"/>
  <c r="U27" i="1" l="1"/>
  <c r="U25" i="1" l="1"/>
  <c r="AA13" i="1" l="1"/>
  <c r="AA24" i="1" l="1"/>
  <c r="AA27" i="1" l="1"/>
  <c r="AA16" i="1"/>
  <c r="AA23" i="1"/>
  <c r="AA22" i="1"/>
  <c r="AA21" i="1"/>
  <c r="AA20" i="1"/>
  <c r="AA15" i="1"/>
  <c r="AA26" i="1"/>
  <c r="AA25" i="1" l="1"/>
</calcChain>
</file>

<file path=xl/sharedStrings.xml><?xml version="1.0" encoding="utf-8"?>
<sst xmlns="http://schemas.openxmlformats.org/spreadsheetml/2006/main" count="133" uniqueCount="39">
  <si>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</si>
  <si>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</si>
  <si>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</si>
  <si>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</si>
  <si>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</si>
  <si>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</si>
  <si>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</si>
  <si>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</si>
  <si>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</si>
  <si>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</si>
  <si>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</si>
  <si>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</si>
  <si>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</si>
  <si>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</si>
  <si>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</si>
  <si>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</si>
  <si>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</si>
  <si>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</si>
  <si>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</si>
  <si>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</si>
  <si>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</si>
  <si>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</si>
  <si>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</si>
  <si>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</si>
  <si>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</si>
  <si>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</si>
  <si>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</si>
  <si>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</si>
  <si>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</si>
  <si>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</si>
  <si>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</si>
  <si>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</si>
  <si>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</si>
  <si>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</si>
  <si>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</si>
  <si>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</si>
  <si>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2020г.</t>
  </si>
  <si>
    <t>о.Кунашир,  с. Головнино и с. Дубовое 2020г.</t>
  </si>
  <si>
    <t>3,6/5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</si>
</sst>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/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/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60</xdr:row>
      <xdr:rowOff>0</xdr:rowOff>
    </xdr:from>
    <xdr:to>
      <xdr:col>0</xdr:col>
      <xdr:colOff>440470</xdr:colOff>
      <xdr:row>61</xdr:row>
      <xdr:rowOff>163036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61</xdr:row>
      <xdr:rowOff>0</xdr:rowOff>
    </xdr:from>
    <xdr:to>
      <xdr:col>16</xdr:col>
      <xdr:colOff>149677</xdr:colOff>
      <xdr:row>63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28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topLeftCell="A53" zoomScale="70" zoomScaleNormal="70" workbookViewId="0">
      <selection activeCell="A61" sqref="A61:AA67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13" customWidth="1"/>
    <col min="6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32" ht="20.25" x14ac:dyDescent="0.25">
      <c r="A2" s="172" t="s">
        <v>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32" ht="20.25" x14ac:dyDescent="0.25">
      <c r="A3" s="172" t="s">
        <v>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32" ht="20.25" x14ac:dyDescent="0.25">
      <c r="A4" s="173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32" ht="15.75" thickBot="1" x14ac:dyDescent="0.3">
      <c r="A5" s="33"/>
      <c r="B5" s="33"/>
      <c r="C5" s="33"/>
      <c r="D5" s="66"/>
      <c r="E5" s="66"/>
      <c r="F5" s="33"/>
      <c r="G5" s="6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75" t="s">
        <v>13</v>
      </c>
      <c r="B6" s="177" t="s">
        <v>15</v>
      </c>
      <c r="C6" s="179" t="s">
        <v>0</v>
      </c>
      <c r="D6" s="180"/>
      <c r="E6" s="179" t="s">
        <v>1</v>
      </c>
      <c r="F6" s="180"/>
      <c r="G6" s="179" t="s">
        <v>2</v>
      </c>
      <c r="H6" s="180"/>
      <c r="I6" s="179" t="s">
        <v>3</v>
      </c>
      <c r="J6" s="180"/>
      <c r="K6" s="179" t="s">
        <v>4</v>
      </c>
      <c r="L6" s="180"/>
      <c r="M6" s="179" t="s">
        <v>5</v>
      </c>
      <c r="N6" s="180"/>
      <c r="O6" s="179" t="s">
        <v>6</v>
      </c>
      <c r="P6" s="180"/>
      <c r="Q6" s="179" t="s">
        <v>7</v>
      </c>
      <c r="R6" s="180"/>
      <c r="S6" s="179" t="s">
        <v>8</v>
      </c>
      <c r="T6" s="180"/>
      <c r="U6" s="179" t="s">
        <v>9</v>
      </c>
      <c r="V6" s="180"/>
      <c r="W6" s="179" t="s">
        <v>10</v>
      </c>
      <c r="X6" s="180"/>
      <c r="Y6" s="179" t="s">
        <v>11</v>
      </c>
      <c r="Z6" s="180"/>
      <c r="AA6" s="160" t="s">
        <v>12</v>
      </c>
    </row>
    <row r="7" spans="1:32" ht="81.95" customHeight="1" thickBot="1" x14ac:dyDescent="0.3">
      <c r="A7" s="176"/>
      <c r="B7" s="17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1"/>
      <c r="AB7" s="4"/>
      <c r="AC7" s="4"/>
      <c r="AD7" s="4"/>
      <c r="AE7" s="14"/>
    </row>
    <row r="8" spans="1:32" ht="15.75" x14ac:dyDescent="0.25">
      <c r="A8" s="160" t="s">
        <v>16</v>
      </c>
      <c r="B8" s="190" t="s">
        <v>17</v>
      </c>
      <c r="C8" s="76"/>
      <c r="D8" s="77"/>
      <c r="E8" s="78"/>
      <c r="F8" s="77"/>
      <c r="G8" s="78"/>
      <c r="H8" s="77"/>
      <c r="I8" s="78"/>
      <c r="J8" s="77"/>
      <c r="K8" s="78"/>
      <c r="L8" s="77"/>
      <c r="M8" s="78"/>
      <c r="N8" s="78"/>
      <c r="O8" s="78"/>
      <c r="P8" s="78"/>
      <c r="Q8" s="78"/>
      <c r="R8" s="78"/>
      <c r="S8" s="123"/>
      <c r="T8" s="123"/>
      <c r="U8" s="78">
        <v>4.4000000000000004</v>
      </c>
      <c r="V8" s="123">
        <v>854.07399999999996</v>
      </c>
      <c r="W8" s="78">
        <v>4.4000000000000004</v>
      </c>
      <c r="X8" s="123">
        <f>768.206+165.614+0.3</f>
        <v>934.12</v>
      </c>
      <c r="Y8" s="78">
        <v>4.4000000000000004</v>
      </c>
      <c r="Z8" s="123">
        <f>204.745+764.4943</f>
        <v>969.23929999999996</v>
      </c>
      <c r="AA8" s="188">
        <f>SUM(D8:D11,F8:F11,H8:H11,J8:J11,L8:L11,N8:N11,P8:P11,R8:R11,T8:T11,V8:V11,X8:X11,Z8:Z11)</f>
        <v>2974.4634000000005</v>
      </c>
      <c r="AC8" s="4"/>
      <c r="AF8" s="14"/>
    </row>
    <row r="9" spans="1:32" ht="16.5" customHeight="1" x14ac:dyDescent="0.25">
      <c r="A9" s="216"/>
      <c r="B9" s="191"/>
      <c r="C9" s="79"/>
      <c r="D9" s="74"/>
      <c r="E9" s="73"/>
      <c r="F9" s="74"/>
      <c r="G9" s="73"/>
      <c r="H9" s="74"/>
      <c r="I9" s="73"/>
      <c r="J9" s="74"/>
      <c r="K9" s="73"/>
      <c r="L9" s="74"/>
      <c r="M9" s="73"/>
      <c r="N9" s="73"/>
      <c r="O9" s="73"/>
      <c r="P9" s="73"/>
      <c r="Q9" s="73"/>
      <c r="R9" s="73"/>
      <c r="S9" s="75"/>
      <c r="T9" s="75"/>
      <c r="U9" s="73">
        <v>2.71</v>
      </c>
      <c r="V9" s="75">
        <v>14.2524</v>
      </c>
      <c r="W9" s="73">
        <v>2.71</v>
      </c>
      <c r="X9" s="75">
        <v>23.6557</v>
      </c>
      <c r="Y9" s="73">
        <v>2.71</v>
      </c>
      <c r="Z9" s="75">
        <v>26.475999999999999</v>
      </c>
      <c r="AA9" s="189"/>
      <c r="AC9" s="4"/>
      <c r="AF9" s="14"/>
    </row>
    <row r="10" spans="1:32" ht="15.75" x14ac:dyDescent="0.25">
      <c r="A10" s="216"/>
      <c r="B10" s="191"/>
      <c r="C10" s="79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3"/>
      <c r="O10" s="73"/>
      <c r="P10" s="73"/>
      <c r="Q10" s="73"/>
      <c r="R10" s="73"/>
      <c r="S10" s="75"/>
      <c r="T10" s="75"/>
      <c r="U10" s="73">
        <v>4.67</v>
      </c>
      <c r="V10" s="75">
        <v>33.777999999999999</v>
      </c>
      <c r="W10" s="73">
        <v>4.67</v>
      </c>
      <c r="X10" s="75">
        <v>53.01</v>
      </c>
      <c r="Y10" s="73">
        <v>4.67</v>
      </c>
      <c r="Z10" s="75">
        <v>54.454000000000001</v>
      </c>
      <c r="AA10" s="189"/>
      <c r="AC10" s="4"/>
      <c r="AD10" s="4"/>
    </row>
    <row r="11" spans="1:32" ht="16.5" thickBot="1" x14ac:dyDescent="0.3">
      <c r="A11" s="217"/>
      <c r="B11" s="191"/>
      <c r="C11" s="79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3"/>
      <c r="O11" s="73"/>
      <c r="P11" s="73"/>
      <c r="Q11" s="73"/>
      <c r="R11" s="73"/>
      <c r="S11" s="75"/>
      <c r="T11" s="75"/>
      <c r="U11" s="73">
        <v>6</v>
      </c>
      <c r="V11" s="75"/>
      <c r="W11" s="73">
        <v>6</v>
      </c>
      <c r="X11" s="75">
        <v>7.4039999999999999</v>
      </c>
      <c r="Y11" s="73">
        <v>6</v>
      </c>
      <c r="Z11" s="75">
        <v>4</v>
      </c>
      <c r="AA11" s="125"/>
      <c r="AC11" s="4"/>
      <c r="AD11" s="4"/>
    </row>
    <row r="12" spans="1:32" ht="16.5" thickBot="1" x14ac:dyDescent="0.3">
      <c r="A12" s="67" t="s">
        <v>26</v>
      </c>
      <c r="B12" s="192"/>
      <c r="C12" s="87"/>
      <c r="D12" s="88"/>
      <c r="E12" s="88"/>
      <c r="F12" s="88"/>
      <c r="G12" s="89"/>
      <c r="H12" s="88"/>
      <c r="I12" s="89"/>
      <c r="J12" s="88"/>
      <c r="K12" s="89"/>
      <c r="L12" s="88"/>
      <c r="M12" s="89"/>
      <c r="N12" s="88"/>
      <c r="O12" s="89"/>
      <c r="P12" s="88"/>
      <c r="Q12" s="88"/>
      <c r="R12" s="88"/>
      <c r="S12" s="88"/>
      <c r="T12" s="88"/>
      <c r="U12" s="88"/>
      <c r="V12" s="90">
        <f>V8+V9+V10+V11</f>
        <v>902.10439999999994</v>
      </c>
      <c r="W12" s="90"/>
      <c r="X12" s="90">
        <f>X8+X9+X10+X11</f>
        <v>1018.1897</v>
      </c>
      <c r="Y12" s="90"/>
      <c r="Z12" s="90">
        <f t="shared" ref="Z12" si="0">Z8+Z9+Z10+Z11</f>
        <v>1054.1693</v>
      </c>
      <c r="AA12" s="91">
        <f>V12+X12+Z12</f>
        <v>2974.4634000000001</v>
      </c>
      <c r="AC12" s="4"/>
      <c r="AD12" s="4"/>
      <c r="AE12" s="4"/>
    </row>
    <row r="13" spans="1:32" ht="98.45" customHeight="1" thickBot="1" x14ac:dyDescent="0.3">
      <c r="A13" s="92" t="s">
        <v>30</v>
      </c>
      <c r="B13" s="93" t="s">
        <v>17</v>
      </c>
      <c r="C13" s="94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7"/>
      <c r="T13" s="98"/>
      <c r="U13" s="99">
        <v>5</v>
      </c>
      <c r="V13" s="98">
        <f>164.303+32.972</f>
        <v>197.27500000000001</v>
      </c>
      <c r="W13" s="97">
        <f>U13</f>
        <v>5</v>
      </c>
      <c r="X13" s="98">
        <f>108.068+43.65</f>
        <v>151.71799999999999</v>
      </c>
      <c r="Y13" s="97">
        <f>W13</f>
        <v>5</v>
      </c>
      <c r="Z13" s="98">
        <v>191.587333</v>
      </c>
      <c r="AA13" s="100">
        <f>D13+F13+H13+J13+L13+N13+P13+R13+T13+V13+X13+Z13</f>
        <v>540.580333</v>
      </c>
      <c r="AB13" s="4"/>
      <c r="AD13" s="20"/>
    </row>
    <row r="14" spans="1:32" ht="24.75" customHeight="1" x14ac:dyDescent="0.25">
      <c r="A14" s="196" t="s">
        <v>31</v>
      </c>
      <c r="B14" s="101" t="s">
        <v>17</v>
      </c>
      <c r="C14" s="205"/>
      <c r="D14" s="77"/>
      <c r="E14" s="201"/>
      <c r="F14" s="77"/>
      <c r="G14" s="201"/>
      <c r="H14" s="77"/>
      <c r="I14" s="201"/>
      <c r="J14" s="77"/>
      <c r="K14" s="201"/>
      <c r="L14" s="77"/>
      <c r="M14" s="201"/>
      <c r="N14" s="77"/>
      <c r="O14" s="199"/>
      <c r="P14" s="77"/>
      <c r="Q14" s="201"/>
      <c r="R14" s="77"/>
      <c r="S14" s="203"/>
      <c r="T14" s="102"/>
      <c r="U14" s="201">
        <v>5</v>
      </c>
      <c r="V14" s="102">
        <f>41.868+5.07</f>
        <v>46.938000000000002</v>
      </c>
      <c r="W14" s="203">
        <f t="shared" ref="W14" si="1">U14</f>
        <v>5</v>
      </c>
      <c r="X14" s="102">
        <f>69.223+4.742</f>
        <v>73.965000000000003</v>
      </c>
      <c r="Y14" s="197">
        <f>W14</f>
        <v>5</v>
      </c>
      <c r="Z14" s="102">
        <f>70.4246+5.375423</f>
        <v>75.800022999999996</v>
      </c>
      <c r="AA14" s="103">
        <f>D14+F14+H14+J14+L14+N14+P14+R14+T14+V14+X14+Z14</f>
        <v>196.703023</v>
      </c>
      <c r="AB14" s="4"/>
      <c r="AC14" s="4"/>
    </row>
    <row r="15" spans="1:32" ht="72" customHeight="1" thickBot="1" x14ac:dyDescent="0.3">
      <c r="A15" s="187"/>
      <c r="B15" s="81" t="s">
        <v>24</v>
      </c>
      <c r="C15" s="206"/>
      <c r="D15" s="88"/>
      <c r="E15" s="202"/>
      <c r="F15" s="88"/>
      <c r="G15" s="202"/>
      <c r="H15" s="88"/>
      <c r="I15" s="202"/>
      <c r="J15" s="88"/>
      <c r="K15" s="202"/>
      <c r="L15" s="88"/>
      <c r="M15" s="202"/>
      <c r="N15" s="88"/>
      <c r="O15" s="200"/>
      <c r="P15" s="88"/>
      <c r="Q15" s="202"/>
      <c r="R15" s="88"/>
      <c r="S15" s="204"/>
      <c r="T15" s="90"/>
      <c r="U15" s="202"/>
      <c r="V15" s="90">
        <f>92.161+382.0672</f>
        <v>474.22820000000002</v>
      </c>
      <c r="W15" s="204"/>
      <c r="X15" s="90">
        <f>124.28807+218.892</f>
        <v>343.18007</v>
      </c>
      <c r="Y15" s="198"/>
      <c r="Z15" s="90">
        <f>133.67007+405.08891</f>
        <v>538.75898000000007</v>
      </c>
      <c r="AA15" s="91">
        <f t="shared" ref="AA15:AA24" si="2">D15+F15+H15+J15+L15+N15+P15+R15+T15+V15+X15+Z15</f>
        <v>1356.16725</v>
      </c>
      <c r="AB15" s="4"/>
      <c r="AC15" s="4"/>
      <c r="AD15" s="4"/>
    </row>
    <row r="16" spans="1:32" ht="35.450000000000003" customHeight="1" thickBot="1" x14ac:dyDescent="0.3">
      <c r="A16" s="104" t="s">
        <v>27</v>
      </c>
      <c r="B16" s="93"/>
      <c r="C16" s="105"/>
      <c r="D16" s="95"/>
      <c r="E16" s="95"/>
      <c r="F16" s="95"/>
      <c r="G16" s="106"/>
      <c r="H16" s="95"/>
      <c r="I16" s="106"/>
      <c r="J16" s="95"/>
      <c r="K16" s="106"/>
      <c r="L16" s="95"/>
      <c r="M16" s="106"/>
      <c r="N16" s="95"/>
      <c r="O16" s="107"/>
      <c r="P16" s="95"/>
      <c r="Q16" s="95"/>
      <c r="R16" s="95"/>
      <c r="S16" s="95"/>
      <c r="T16" s="95"/>
      <c r="U16" s="106"/>
      <c r="V16" s="98">
        <f>V15+V14</f>
        <v>521.1662</v>
      </c>
      <c r="W16" s="98"/>
      <c r="X16" s="98">
        <f t="shared" ref="X16:Z16" si="3">X15+X14</f>
        <v>417.14507000000003</v>
      </c>
      <c r="Y16" s="98"/>
      <c r="Z16" s="98">
        <f t="shared" si="3"/>
        <v>614.55900300000008</v>
      </c>
      <c r="AA16" s="100">
        <f>D16+F16+H16+J16+L16+N16+P16+R16+T16+V16+X16+Z16</f>
        <v>1552.870273</v>
      </c>
      <c r="AB16" s="4"/>
      <c r="AC16" s="4"/>
      <c r="AD16" s="4"/>
    </row>
    <row r="17" spans="1:35" ht="38.1" customHeight="1" thickBot="1" x14ac:dyDescent="0.3">
      <c r="A17" s="158" t="s">
        <v>19</v>
      </c>
      <c r="B17" s="80" t="s">
        <v>17</v>
      </c>
      <c r="C17" s="218"/>
      <c r="D17" s="122"/>
      <c r="E17" s="207"/>
      <c r="F17" s="122"/>
      <c r="G17" s="207"/>
      <c r="H17" s="122"/>
      <c r="I17" s="207"/>
      <c r="J17" s="122"/>
      <c r="K17" s="207"/>
      <c r="L17" s="122"/>
      <c r="M17" s="207"/>
      <c r="N17" s="77"/>
      <c r="O17" s="207"/>
      <c r="P17" s="77"/>
      <c r="Q17" s="207"/>
      <c r="R17" s="77"/>
      <c r="S17" s="207"/>
      <c r="T17" s="77"/>
      <c r="U17" s="207">
        <v>5</v>
      </c>
      <c r="V17" s="77">
        <f>86.5118-1.27</f>
        <v>85.241799999999998</v>
      </c>
      <c r="W17" s="207">
        <f>U17</f>
        <v>5</v>
      </c>
      <c r="X17" s="77">
        <f>129.97</f>
        <v>129.97</v>
      </c>
      <c r="Y17" s="207">
        <f>W17</f>
        <v>5</v>
      </c>
      <c r="Z17" s="77">
        <v>125.952</v>
      </c>
      <c r="AA17" s="103">
        <f>D17+F17+H17+J17+L17+N17+P17+R17+T17+V17+X17+Z17</f>
        <v>341.16379999999998</v>
      </c>
      <c r="AB17" s="4"/>
      <c r="AD17" s="14"/>
    </row>
    <row r="18" spans="1:35" ht="43.5" customHeight="1" thickBot="1" x14ac:dyDescent="0.3">
      <c r="A18" s="159"/>
      <c r="B18" s="80" t="s">
        <v>24</v>
      </c>
      <c r="C18" s="219"/>
      <c r="D18" s="124"/>
      <c r="E18" s="208"/>
      <c r="F18" s="124"/>
      <c r="G18" s="208"/>
      <c r="H18" s="124"/>
      <c r="I18" s="208"/>
      <c r="J18" s="124"/>
      <c r="K18" s="208"/>
      <c r="L18" s="88"/>
      <c r="M18" s="208"/>
      <c r="N18" s="88"/>
      <c r="O18" s="208"/>
      <c r="P18" s="88"/>
      <c r="Q18" s="208"/>
      <c r="R18" s="88"/>
      <c r="S18" s="208"/>
      <c r="T18" s="88"/>
      <c r="U18" s="209"/>
      <c r="V18" s="88">
        <v>6.6509999999999998</v>
      </c>
      <c r="W18" s="208"/>
      <c r="X18" s="88">
        <v>7.68</v>
      </c>
      <c r="Y18" s="208"/>
      <c r="Z18" s="88">
        <v>1.04</v>
      </c>
      <c r="AA18" s="91">
        <f>D18+F18+H18+J18+L18+N18+P18+R18+T18+V18+X18+Z18</f>
        <v>15.370999999999999</v>
      </c>
      <c r="AB18" s="4"/>
      <c r="AD18" s="14"/>
    </row>
    <row r="19" spans="1:35" ht="41.1" customHeight="1" thickBot="1" x14ac:dyDescent="0.3">
      <c r="A19" s="108" t="s">
        <v>34</v>
      </c>
      <c r="B19" s="93"/>
      <c r="C19" s="109"/>
      <c r="D19" s="96"/>
      <c r="E19" s="96"/>
      <c r="F19" s="96"/>
      <c r="G19" s="96"/>
      <c r="H19" s="96"/>
      <c r="I19" s="96"/>
      <c r="J19" s="96"/>
      <c r="K19" s="96"/>
      <c r="L19" s="95"/>
      <c r="M19" s="95"/>
      <c r="N19" s="95"/>
      <c r="O19" s="95"/>
      <c r="P19" s="95"/>
      <c r="Q19" s="95"/>
      <c r="R19" s="95"/>
      <c r="S19" s="95"/>
      <c r="T19" s="95"/>
      <c r="U19" s="110"/>
      <c r="V19" s="95">
        <f>V18+V17</f>
        <v>91.892799999999994</v>
      </c>
      <c r="W19" s="110"/>
      <c r="X19" s="95">
        <f>X18+X17</f>
        <v>137.65</v>
      </c>
      <c r="Y19" s="110"/>
      <c r="Z19" s="95">
        <f>Z17+Z18</f>
        <v>126.992</v>
      </c>
      <c r="AA19" s="100">
        <f>X19+V19+Z19</f>
        <v>356.53480000000002</v>
      </c>
      <c r="AB19" s="4"/>
      <c r="AD19" s="14"/>
    </row>
    <row r="20" spans="1:35" ht="120.75" customHeight="1" thickBot="1" x14ac:dyDescent="0.3">
      <c r="A20" s="8" t="s">
        <v>20</v>
      </c>
      <c r="B20" s="80" t="s">
        <v>17</v>
      </c>
      <c r="C20" s="111"/>
      <c r="D20" s="112"/>
      <c r="E20" s="113"/>
      <c r="F20" s="112"/>
      <c r="G20" s="113"/>
      <c r="H20" s="112"/>
      <c r="I20" s="113"/>
      <c r="J20" s="112"/>
      <c r="K20" s="113"/>
      <c r="L20" s="112"/>
      <c r="M20" s="113"/>
      <c r="N20" s="112"/>
      <c r="O20" s="113"/>
      <c r="P20" s="112"/>
      <c r="Q20" s="113"/>
      <c r="R20" s="112"/>
      <c r="S20" s="114"/>
      <c r="T20" s="115"/>
      <c r="U20" s="113" t="s">
        <v>38</v>
      </c>
      <c r="V20" s="115">
        <v>19.018000000000001</v>
      </c>
      <c r="W20" s="114" t="str">
        <f>U20</f>
        <v>3,6/5</v>
      </c>
      <c r="X20" s="115">
        <f>17.908</f>
        <v>17.908000000000001</v>
      </c>
      <c r="Y20" s="114" t="str">
        <f>W20</f>
        <v>3,6/5</v>
      </c>
      <c r="Z20" s="115">
        <v>17.532</v>
      </c>
      <c r="AA20" s="116">
        <f t="shared" si="2"/>
        <v>54.457999999999998</v>
      </c>
      <c r="AB20" s="4"/>
      <c r="AC20" s="12"/>
      <c r="AD20" s="14"/>
      <c r="AI20" s="4"/>
    </row>
    <row r="21" spans="1:35" ht="100.5" customHeight="1" thickBot="1" x14ac:dyDescent="0.3">
      <c r="A21" s="92" t="s">
        <v>21</v>
      </c>
      <c r="B21" s="93" t="s">
        <v>17</v>
      </c>
      <c r="C21" s="94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  <c r="S21" s="117"/>
      <c r="T21" s="98"/>
      <c r="U21" s="96">
        <v>3.6</v>
      </c>
      <c r="V21" s="98">
        <v>90.804000000000002</v>
      </c>
      <c r="W21" s="117">
        <f>U21</f>
        <v>3.6</v>
      </c>
      <c r="X21" s="98">
        <v>72.697000000000003</v>
      </c>
      <c r="Y21" s="117">
        <f>W21</f>
        <v>3.6</v>
      </c>
      <c r="Z21" s="98">
        <v>41.213000000000001</v>
      </c>
      <c r="AA21" s="100">
        <f>D21+F21+H21+J21+L21+N21+P21+R21+T21+V21+X21+Z21</f>
        <v>204.714</v>
      </c>
      <c r="AB21" s="4"/>
      <c r="AD21" s="14"/>
    </row>
    <row r="22" spans="1:35" ht="29.45" customHeight="1" x14ac:dyDescent="0.25">
      <c r="A22" s="160" t="s">
        <v>22</v>
      </c>
      <c r="B22" s="82" t="s">
        <v>17</v>
      </c>
      <c r="C22" s="205"/>
      <c r="D22" s="77"/>
      <c r="E22" s="201"/>
      <c r="F22" s="77"/>
      <c r="G22" s="201"/>
      <c r="H22" s="77"/>
      <c r="I22" s="201"/>
      <c r="J22" s="77"/>
      <c r="K22" s="201"/>
      <c r="L22" s="77"/>
      <c r="M22" s="201"/>
      <c r="N22" s="77"/>
      <c r="O22" s="199"/>
      <c r="P22" s="77"/>
      <c r="Q22" s="201"/>
      <c r="R22" s="77"/>
      <c r="S22" s="197"/>
      <c r="T22" s="102"/>
      <c r="U22" s="201">
        <v>5</v>
      </c>
      <c r="V22" s="102">
        <f>340.8305-18.503</f>
        <v>322.32749999999999</v>
      </c>
      <c r="W22" s="197">
        <f>U22</f>
        <v>5</v>
      </c>
      <c r="X22" s="102">
        <f>9.1528+12.36+32.75516+10.05+22.98+158.74953+70.435+113.556-9.648</f>
        <v>420.39048999999994</v>
      </c>
      <c r="Y22" s="197">
        <f>W22</f>
        <v>5</v>
      </c>
      <c r="Z22" s="102">
        <f>8.4+13.062+35.014+10.78+212.31616+42.4008+110.1802</f>
        <v>432.15316000000001</v>
      </c>
      <c r="AA22" s="103">
        <f>D22+F22+H22+J22+L22+N22+P22+R22+T22+V22+X22+Z22</f>
        <v>1174.8711499999999</v>
      </c>
      <c r="AB22" s="4"/>
      <c r="AC22" s="4"/>
      <c r="AE22" s="12"/>
    </row>
    <row r="23" spans="1:35" ht="33" customHeight="1" thickBot="1" x14ac:dyDescent="0.3">
      <c r="A23" s="161"/>
      <c r="B23" s="83" t="s">
        <v>24</v>
      </c>
      <c r="C23" s="206"/>
      <c r="D23" s="88"/>
      <c r="E23" s="202"/>
      <c r="F23" s="88"/>
      <c r="G23" s="202"/>
      <c r="H23" s="88"/>
      <c r="I23" s="202"/>
      <c r="J23" s="88"/>
      <c r="K23" s="202"/>
      <c r="L23" s="88"/>
      <c r="M23" s="202"/>
      <c r="N23" s="88"/>
      <c r="O23" s="200"/>
      <c r="P23" s="88"/>
      <c r="Q23" s="202"/>
      <c r="R23" s="88"/>
      <c r="S23" s="198"/>
      <c r="T23" s="90"/>
      <c r="U23" s="202"/>
      <c r="V23" s="90">
        <f>9.84+539.485+32.66+21.67227+22.957</f>
        <v>626.61427000000003</v>
      </c>
      <c r="W23" s="198"/>
      <c r="X23" s="90">
        <f>9.013+505.2672+78.878+34.846+0.64247</f>
        <v>628.64667000000009</v>
      </c>
      <c r="Y23" s="198"/>
      <c r="Z23" s="90">
        <f>12.24+402.2732+65.288+51.826+13.342</f>
        <v>544.9692</v>
      </c>
      <c r="AA23" s="91">
        <f t="shared" si="2"/>
        <v>1800.2301400000001</v>
      </c>
      <c r="AB23" s="4"/>
      <c r="AC23" s="4"/>
      <c r="AD23" s="4"/>
    </row>
    <row r="24" spans="1:35" ht="46.5" customHeight="1" thickBot="1" x14ac:dyDescent="0.3">
      <c r="A24" s="15" t="s">
        <v>28</v>
      </c>
      <c r="B24" s="84"/>
      <c r="C24" s="118"/>
      <c r="D24" s="95"/>
      <c r="E24" s="95"/>
      <c r="F24" s="95"/>
      <c r="G24" s="106"/>
      <c r="H24" s="95"/>
      <c r="I24" s="106"/>
      <c r="J24" s="95"/>
      <c r="K24" s="95"/>
      <c r="L24" s="95"/>
      <c r="M24" s="106"/>
      <c r="N24" s="95"/>
      <c r="O24" s="119"/>
      <c r="P24" s="95"/>
      <c r="Q24" s="95"/>
      <c r="R24" s="95"/>
      <c r="S24" s="95"/>
      <c r="T24" s="95"/>
      <c r="U24" s="120"/>
      <c r="V24" s="98">
        <f>V23+V22</f>
        <v>948.94177000000002</v>
      </c>
      <c r="W24" s="98"/>
      <c r="X24" s="98">
        <f>X23+X22</f>
        <v>1049.0371600000001</v>
      </c>
      <c r="Y24" s="120"/>
      <c r="Z24" s="98">
        <f t="shared" ref="Z24" si="4">Z23+Z22</f>
        <v>977.12236000000007</v>
      </c>
      <c r="AA24" s="100">
        <f t="shared" si="2"/>
        <v>2975.1012900000005</v>
      </c>
      <c r="AB24" s="4"/>
      <c r="AC24" s="4"/>
      <c r="AD24" s="4"/>
    </row>
    <row r="25" spans="1:35" ht="36.75" customHeight="1" x14ac:dyDescent="0.25">
      <c r="A25" s="142" t="s">
        <v>32</v>
      </c>
      <c r="B25" s="215"/>
      <c r="C25" s="21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>
        <f>U26+U27</f>
        <v>2771.20217</v>
      </c>
      <c r="V25" s="193"/>
      <c r="W25" s="193">
        <f>W26+W27</f>
        <v>2864.3449300000002</v>
      </c>
      <c r="X25" s="193"/>
      <c r="Y25" s="193">
        <f>Y26+Y27</f>
        <v>3023.1749959999997</v>
      </c>
      <c r="Z25" s="193"/>
      <c r="AA25" s="121">
        <f>SUM(C25:Z25)</f>
        <v>8658.7220959999995</v>
      </c>
      <c r="AB25" s="4"/>
      <c r="AC25" s="12"/>
      <c r="AD25" s="12"/>
    </row>
    <row r="26" spans="1:35" ht="15.75" x14ac:dyDescent="0.25">
      <c r="A26" s="146" t="s">
        <v>23</v>
      </c>
      <c r="B26" s="210"/>
      <c r="C26" s="21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>
        <f t="shared" ref="U26" si="5">V23+V15+V18</f>
        <v>1107.4934700000001</v>
      </c>
      <c r="V26" s="194"/>
      <c r="W26" s="194">
        <f t="shared" ref="W26" si="6">X23+X15+X18</f>
        <v>979.50674000000004</v>
      </c>
      <c r="X26" s="194"/>
      <c r="Y26" s="194">
        <f t="shared" ref="Y26" si="7">Z23+Z15+Z18</f>
        <v>1084.76818</v>
      </c>
      <c r="Z26" s="194"/>
      <c r="AA26" s="85">
        <f>SUM(C26:Z26)</f>
        <v>3171.7683900000002</v>
      </c>
      <c r="AB26" s="4"/>
      <c r="AD26" s="12"/>
    </row>
    <row r="27" spans="1:35" ht="16.5" thickBot="1" x14ac:dyDescent="0.3">
      <c r="A27" s="138" t="s">
        <v>25</v>
      </c>
      <c r="B27" s="211"/>
      <c r="C27" s="21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>
        <f>V22+V21+V20+V17+V14+V13+V12</f>
        <v>1663.7086999999999</v>
      </c>
      <c r="V27" s="195"/>
      <c r="W27" s="195">
        <f>X22+X21+X20+X17+X14+X13+X12</f>
        <v>1884.8381899999999</v>
      </c>
      <c r="X27" s="195"/>
      <c r="Y27" s="195">
        <f>Z22+Z21+Z20+Z17+Z14+Z13+Z12</f>
        <v>1938.4068159999999</v>
      </c>
      <c r="Z27" s="195"/>
      <c r="AA27" s="86">
        <f>SUM(C27:Z27)</f>
        <v>5486.9537059999993</v>
      </c>
      <c r="AB27" s="4"/>
      <c r="AD27" s="12"/>
    </row>
    <row r="28" spans="1:35" x14ac:dyDescent="0.25">
      <c r="O28" s="126"/>
      <c r="P28" s="127"/>
      <c r="R28" s="4"/>
    </row>
    <row r="29" spans="1:35" ht="21" x14ac:dyDescent="0.35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C29" s="12"/>
    </row>
    <row r="30" spans="1:35" ht="21" x14ac:dyDescent="0.35">
      <c r="A30" s="13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35" ht="21" x14ac:dyDescent="0.35">
      <c r="A31" s="13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C31" s="4"/>
    </row>
    <row r="32" spans="1:35" ht="21" x14ac:dyDescent="0.35">
      <c r="A32" s="13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x14ac:dyDescent="0.25">
      <c r="O33" s="126"/>
      <c r="P33" s="127"/>
      <c r="R33" s="4"/>
    </row>
    <row r="34" spans="1:27" ht="20.25" x14ac:dyDescent="0.25">
      <c r="A34" s="172" t="s">
        <v>29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</row>
    <row r="35" spans="1:27" ht="20.25" x14ac:dyDescent="0.25">
      <c r="A35" s="173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spans="1:27" ht="15.75" thickBot="1" x14ac:dyDescent="0.3">
      <c r="A36" s="33"/>
      <c r="B36" s="33"/>
      <c r="C36" s="33"/>
      <c r="D36" s="66"/>
      <c r="E36" s="66"/>
      <c r="F36" s="33"/>
      <c r="G36" s="6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75" t="s">
        <v>13</v>
      </c>
      <c r="B37" s="177" t="s">
        <v>15</v>
      </c>
      <c r="C37" s="179" t="s">
        <v>0</v>
      </c>
      <c r="D37" s="180"/>
      <c r="E37" s="179" t="s">
        <v>1</v>
      </c>
      <c r="F37" s="180"/>
      <c r="G37" s="179" t="s">
        <v>2</v>
      </c>
      <c r="H37" s="180"/>
      <c r="I37" s="179" t="s">
        <v>3</v>
      </c>
      <c r="J37" s="180"/>
      <c r="K37" s="179" t="s">
        <v>4</v>
      </c>
      <c r="L37" s="180"/>
      <c r="M37" s="179" t="s">
        <v>5</v>
      </c>
      <c r="N37" s="180"/>
      <c r="O37" s="179" t="s">
        <v>6</v>
      </c>
      <c r="P37" s="180"/>
      <c r="Q37" s="179" t="s">
        <v>7</v>
      </c>
      <c r="R37" s="180"/>
      <c r="S37" s="179" t="s">
        <v>8</v>
      </c>
      <c r="T37" s="180"/>
      <c r="U37" s="179" t="s">
        <v>9</v>
      </c>
      <c r="V37" s="180"/>
      <c r="W37" s="179" t="s">
        <v>10</v>
      </c>
      <c r="X37" s="180"/>
      <c r="Y37" s="179" t="s">
        <v>11</v>
      </c>
      <c r="Z37" s="180"/>
      <c r="AA37" s="160" t="s">
        <v>12</v>
      </c>
    </row>
    <row r="38" spans="1:27" ht="58.5" customHeight="1" thickBot="1" x14ac:dyDescent="0.3">
      <c r="A38" s="176"/>
      <c r="B38" s="17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1"/>
    </row>
    <row r="39" spans="1:27" ht="22.5" customHeight="1" x14ac:dyDescent="0.25">
      <c r="A39" s="151" t="s">
        <v>16</v>
      </c>
      <c r="B39" s="182" t="s">
        <v>17</v>
      </c>
      <c r="C39" s="35"/>
      <c r="D39" s="39"/>
      <c r="E39" s="35"/>
      <c r="F39" s="39"/>
      <c r="G39" s="35"/>
      <c r="H39" s="39"/>
      <c r="I39" s="35"/>
      <c r="J39" s="39"/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>
        <v>3.67</v>
      </c>
      <c r="V39" s="21">
        <v>66.555999999999997</v>
      </c>
      <c r="W39" s="21">
        <f>U39</f>
        <v>3.67</v>
      </c>
      <c r="X39" s="21">
        <v>67.608500000000006</v>
      </c>
      <c r="Y39" s="21">
        <f>W39</f>
        <v>3.67</v>
      </c>
      <c r="Z39" s="21">
        <v>79.872</v>
      </c>
      <c r="AA39" s="184">
        <f>SUM(D39:D41,F39:F41,H39:H41,J39:J41,L39:L41,N39:N41,P39:P41,R39:R41,T39:T41,V39:V41,X39:X41,Z39:Z41)</f>
        <v>214.03649999999999</v>
      </c>
    </row>
    <row r="40" spans="1:27" ht="21.75" customHeight="1" x14ac:dyDescent="0.25">
      <c r="A40" s="152"/>
      <c r="B40" s="183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>
        <v>2.2599999999999998</v>
      </c>
      <c r="V40" s="49">
        <v>0</v>
      </c>
      <c r="W40" s="49">
        <f>U40</f>
        <v>2.2599999999999998</v>
      </c>
      <c r="X40" s="49">
        <v>0</v>
      </c>
      <c r="Y40" s="49">
        <f>W40</f>
        <v>2.2599999999999998</v>
      </c>
      <c r="Z40" s="49"/>
      <c r="AA40" s="185"/>
    </row>
    <row r="41" spans="1:27" ht="30" customHeight="1" thickBot="1" x14ac:dyDescent="0.3">
      <c r="A41" s="153"/>
      <c r="B41" s="183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>
        <v>3.9</v>
      </c>
      <c r="V41" s="50">
        <v>0</v>
      </c>
      <c r="W41" s="50">
        <f>U41</f>
        <v>3.9</v>
      </c>
      <c r="X41" s="50">
        <v>0</v>
      </c>
      <c r="Y41" s="50">
        <f>W41</f>
        <v>3.9</v>
      </c>
      <c r="Z41" s="50"/>
      <c r="AA41" s="185"/>
    </row>
    <row r="42" spans="1:27" ht="67.5" customHeight="1" thickBot="1" x14ac:dyDescent="0.3">
      <c r="A42" s="67" t="s">
        <v>26</v>
      </c>
      <c r="B42" s="150"/>
      <c r="C42" s="51"/>
      <c r="D42" s="44"/>
      <c r="E42" s="44"/>
      <c r="F42" s="44"/>
      <c r="G42" s="51"/>
      <c r="H42" s="44"/>
      <c r="I42" s="51"/>
      <c r="J42" s="44"/>
      <c r="K42" s="51"/>
      <c r="L42" s="44"/>
      <c r="M42" s="51"/>
      <c r="N42" s="44"/>
      <c r="O42" s="51"/>
      <c r="P42" s="44"/>
      <c r="Q42" s="44"/>
      <c r="R42" s="44"/>
      <c r="S42" s="44"/>
      <c r="T42" s="44"/>
      <c r="U42" s="44"/>
      <c r="V42" s="23">
        <v>66.555999999999997</v>
      </c>
      <c r="W42" s="23"/>
      <c r="X42" s="23">
        <f t="shared" ref="X42" si="8">SUM(X39+X40+X41)</f>
        <v>67.608500000000006</v>
      </c>
      <c r="Y42" s="23"/>
      <c r="Z42" s="23">
        <f t="shared" ref="Z42" si="9">SUM(Z39+Z40+Z41)</f>
        <v>79.872</v>
      </c>
      <c r="AA42" s="56">
        <f>D42+F42+H42+J42+L42+N42+P42+R42+T42+V42+X42+Z42</f>
        <v>214.03649999999999</v>
      </c>
    </row>
    <row r="43" spans="1:27" ht="105.75" customHeight="1" thickBot="1" x14ac:dyDescent="0.3">
      <c r="A43" s="8" t="s">
        <v>30</v>
      </c>
      <c r="B43" s="9" t="s">
        <v>17</v>
      </c>
      <c r="C43" s="34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>
        <v>5</v>
      </c>
      <c r="V43" s="23">
        <f>9.584+4.257</f>
        <v>13.840999999999999</v>
      </c>
      <c r="W43" s="24">
        <f>U43</f>
        <v>5</v>
      </c>
      <c r="X43" s="23">
        <f>8.964+2.61</f>
        <v>11.574</v>
      </c>
      <c r="Y43" s="24">
        <f>W43</f>
        <v>5</v>
      </c>
      <c r="Z43" s="23">
        <v>32.221000000000004</v>
      </c>
      <c r="AA43" s="56">
        <f>D43+F43+H43+J43+L43+N43+P43+R43+T43+V43+X43+Z43</f>
        <v>57.636000000000003</v>
      </c>
    </row>
    <row r="44" spans="1:27" ht="52.5" customHeight="1" x14ac:dyDescent="0.25">
      <c r="A44" s="186" t="s">
        <v>31</v>
      </c>
      <c r="B44" s="16" t="s">
        <v>17</v>
      </c>
      <c r="C44" s="167"/>
      <c r="D44" s="45"/>
      <c r="E44" s="166"/>
      <c r="F44" s="45"/>
      <c r="G44" s="166"/>
      <c r="H44" s="45"/>
      <c r="I44" s="166"/>
      <c r="J44" s="45"/>
      <c r="K44" s="166"/>
      <c r="L44" s="45"/>
      <c r="M44" s="166"/>
      <c r="N44" s="45"/>
      <c r="O44" s="167"/>
      <c r="P44" s="45"/>
      <c r="Q44" s="166"/>
      <c r="R44" s="45"/>
      <c r="S44" s="168"/>
      <c r="T44" s="25"/>
      <c r="U44" s="168">
        <v>5</v>
      </c>
      <c r="V44" s="25">
        <v>31.84</v>
      </c>
      <c r="W44" s="171">
        <f>U44</f>
        <v>5</v>
      </c>
      <c r="X44" s="25">
        <v>55.186</v>
      </c>
      <c r="Y44" s="171">
        <f>W44</f>
        <v>5</v>
      </c>
      <c r="Z44" s="25">
        <v>60</v>
      </c>
      <c r="AA44" s="57">
        <f>D44+F44+H44+J44+L44+N44+P44+R44+T44+V44+X44+Z44</f>
        <v>147.02600000000001</v>
      </c>
    </row>
    <row r="45" spans="1:27" ht="50.25" customHeight="1" thickBot="1" x14ac:dyDescent="0.3">
      <c r="A45" s="187"/>
      <c r="B45" s="7" t="s">
        <v>24</v>
      </c>
      <c r="C45" s="163"/>
      <c r="D45" s="36"/>
      <c r="E45" s="165"/>
      <c r="F45" s="36"/>
      <c r="G45" s="165"/>
      <c r="H45" s="36"/>
      <c r="I45" s="165"/>
      <c r="J45" s="36"/>
      <c r="K45" s="165"/>
      <c r="L45" s="36"/>
      <c r="M45" s="165"/>
      <c r="N45" s="36"/>
      <c r="O45" s="163"/>
      <c r="P45" s="36"/>
      <c r="Q45" s="165"/>
      <c r="R45" s="36"/>
      <c r="S45" s="169"/>
      <c r="T45" s="26"/>
      <c r="U45" s="170"/>
      <c r="V45" s="26">
        <v>0</v>
      </c>
      <c r="W45" s="155"/>
      <c r="X45" s="26">
        <v>0</v>
      </c>
      <c r="Y45" s="155"/>
      <c r="Z45" s="26">
        <v>0</v>
      </c>
      <c r="AA45" s="58">
        <f t="shared" ref="AA45" si="10">D45+F45+H45+J45+L45+N45+P45+R45+T45+V45+X45+Z45</f>
        <v>0</v>
      </c>
    </row>
    <row r="46" spans="1:27" ht="61.5" customHeight="1" thickBot="1" x14ac:dyDescent="0.3">
      <c r="A46" s="32" t="s">
        <v>27</v>
      </c>
      <c r="B46" s="7"/>
      <c r="C46" s="46"/>
      <c r="D46" s="36"/>
      <c r="E46" s="36"/>
      <c r="F46" s="36"/>
      <c r="G46" s="129"/>
      <c r="H46" s="36"/>
      <c r="I46" s="129"/>
      <c r="J46" s="36"/>
      <c r="K46" s="130"/>
      <c r="L46" s="36"/>
      <c r="M46" s="130"/>
      <c r="N46" s="36"/>
      <c r="O46" s="46"/>
      <c r="P46" s="36"/>
      <c r="Q46" s="36"/>
      <c r="R46" s="36"/>
      <c r="S46" s="36"/>
      <c r="T46" s="36"/>
      <c r="U46" s="36"/>
      <c r="V46" s="26">
        <f>V45+V44</f>
        <v>31.84</v>
      </c>
      <c r="W46" s="26"/>
      <c r="X46" s="26">
        <f t="shared" ref="X46" si="11">X45+X44</f>
        <v>55.186</v>
      </c>
      <c r="Y46" s="26"/>
      <c r="Z46" s="26">
        <f t="shared" ref="Z46" si="12">Z45+Z44</f>
        <v>60</v>
      </c>
      <c r="AA46" s="58">
        <f>D46+F46+H46+J46+L46+N46+P46+R46+T46+V46+X46+Z46</f>
        <v>147.02600000000001</v>
      </c>
    </row>
    <row r="47" spans="1:27" ht="36" customHeight="1" thickBot="1" x14ac:dyDescent="0.3">
      <c r="A47" s="158" t="s">
        <v>19</v>
      </c>
      <c r="B47" s="9" t="s">
        <v>17</v>
      </c>
      <c r="C47" s="148"/>
      <c r="D47" s="128"/>
      <c r="E47" s="148"/>
      <c r="F47" s="128"/>
      <c r="G47" s="148"/>
      <c r="H47" s="128"/>
      <c r="I47" s="148"/>
      <c r="J47" s="128"/>
      <c r="K47" s="148"/>
      <c r="L47" s="128"/>
      <c r="M47" s="148"/>
      <c r="N47" s="44"/>
      <c r="O47" s="148"/>
      <c r="P47" s="44"/>
      <c r="Q47" s="148"/>
      <c r="R47" s="44"/>
      <c r="S47" s="148"/>
      <c r="T47" s="44"/>
      <c r="U47" s="148">
        <v>5</v>
      </c>
      <c r="V47" s="44">
        <v>1.27</v>
      </c>
      <c r="W47" s="148">
        <f>U47</f>
        <v>5</v>
      </c>
      <c r="X47" s="44">
        <v>1.016</v>
      </c>
      <c r="Y47" s="148">
        <f>W47</f>
        <v>5</v>
      </c>
      <c r="Z47" s="44">
        <v>4.5919999999999996</v>
      </c>
      <c r="AA47" s="56">
        <f t="shared" ref="AA47:AA48" si="13">D47+F47+H47+J47+L47+N47+P47+R47+T47+V47+X47+Z47</f>
        <v>6.8780000000000001</v>
      </c>
    </row>
    <row r="48" spans="1:27" ht="66.75" customHeight="1" thickBot="1" x14ac:dyDescent="0.3">
      <c r="A48" s="159"/>
      <c r="B48" s="9" t="s">
        <v>24</v>
      </c>
      <c r="C48" s="150"/>
      <c r="D48" s="68"/>
      <c r="E48" s="150"/>
      <c r="F48" s="68"/>
      <c r="G48" s="150"/>
      <c r="H48" s="68"/>
      <c r="I48" s="150"/>
      <c r="J48" s="68"/>
      <c r="K48" s="150"/>
      <c r="L48" s="44"/>
      <c r="M48" s="150"/>
      <c r="N48" s="44"/>
      <c r="O48" s="150"/>
      <c r="P48" s="44"/>
      <c r="Q48" s="150"/>
      <c r="R48" s="44"/>
      <c r="S48" s="150"/>
      <c r="T48" s="44"/>
      <c r="U48" s="149"/>
      <c r="V48" s="44">
        <v>0</v>
      </c>
      <c r="W48" s="150"/>
      <c r="X48" s="44">
        <v>0</v>
      </c>
      <c r="Y48" s="150"/>
      <c r="Z48" s="44">
        <v>0</v>
      </c>
      <c r="AA48" s="56">
        <f t="shared" si="13"/>
        <v>0</v>
      </c>
    </row>
    <row r="49" spans="1:27" ht="39.75" customHeight="1" thickBot="1" x14ac:dyDescent="0.3">
      <c r="A49" s="69" t="s">
        <v>34</v>
      </c>
      <c r="B49" s="7"/>
      <c r="C49" s="70"/>
      <c r="D49" s="71"/>
      <c r="E49" s="71"/>
      <c r="F49" s="71"/>
      <c r="G49" s="71"/>
      <c r="H49" s="71"/>
      <c r="I49" s="71"/>
      <c r="J49" s="71"/>
      <c r="K49" s="7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1.27</v>
      </c>
      <c r="W49" s="70"/>
      <c r="X49" s="36">
        <f>X47</f>
        <v>1.016</v>
      </c>
      <c r="Y49" s="36"/>
      <c r="Z49" s="36">
        <f t="shared" ref="Z49" si="14">Z47</f>
        <v>4.5919999999999996</v>
      </c>
      <c r="AA49" s="58">
        <f>X49+V49+Z49</f>
        <v>6.8780000000000001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/>
      <c r="E50" s="34"/>
      <c r="F50" s="44"/>
      <c r="G50" s="34"/>
      <c r="H50" s="44"/>
      <c r="I50" s="34"/>
      <c r="J50" s="44"/>
      <c r="K50" s="34"/>
      <c r="L50" s="44"/>
      <c r="M50" s="34"/>
      <c r="N50" s="44"/>
      <c r="O50" s="34"/>
      <c r="P50" s="44"/>
      <c r="Q50" s="34"/>
      <c r="R50" s="44"/>
      <c r="S50" s="22"/>
      <c r="T50" s="23"/>
      <c r="U50" s="22">
        <v>3.6</v>
      </c>
      <c r="V50" s="23">
        <v>0</v>
      </c>
      <c r="W50" s="22">
        <f>U50</f>
        <v>3.6</v>
      </c>
      <c r="X50" s="23">
        <v>0</v>
      </c>
      <c r="Y50" s="22">
        <f>W50</f>
        <v>3.6</v>
      </c>
      <c r="Z50" s="23">
        <v>0</v>
      </c>
      <c r="AA50" s="56">
        <f t="shared" ref="AA50" si="15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/>
      <c r="E51" s="37"/>
      <c r="F51" s="47"/>
      <c r="G51" s="37"/>
      <c r="H51" s="47"/>
      <c r="I51" s="37"/>
      <c r="J51" s="47"/>
      <c r="K51" s="37"/>
      <c r="L51" s="47"/>
      <c r="M51" s="37"/>
      <c r="N51" s="47"/>
      <c r="O51" s="34"/>
      <c r="P51" s="47"/>
      <c r="Q51" s="37"/>
      <c r="R51" s="47"/>
      <c r="S51" s="22"/>
      <c r="T51" s="28"/>
      <c r="U51" s="22">
        <v>3.6</v>
      </c>
      <c r="V51" s="28">
        <v>0.71150000000000002</v>
      </c>
      <c r="W51" s="27">
        <f>U51</f>
        <v>3.6</v>
      </c>
      <c r="X51" s="28">
        <v>1.1379999999999999</v>
      </c>
      <c r="Y51" s="27">
        <f>W51</f>
        <v>3.6</v>
      </c>
      <c r="Z51" s="28">
        <v>1.526</v>
      </c>
      <c r="AA51" s="59">
        <f>D51+F51+H51+J51+L51+N51+P51+R51+T51+V51+X51+Z51</f>
        <v>3.3754999999999997</v>
      </c>
    </row>
    <row r="52" spans="1:27" ht="33.75" customHeight="1" x14ac:dyDescent="0.25">
      <c r="A52" s="160" t="s">
        <v>22</v>
      </c>
      <c r="B52" s="10" t="s">
        <v>17</v>
      </c>
      <c r="C52" s="162"/>
      <c r="D52" s="39"/>
      <c r="E52" s="164"/>
      <c r="F52" s="39"/>
      <c r="G52" s="164"/>
      <c r="H52" s="39"/>
      <c r="I52" s="164"/>
      <c r="J52" s="39"/>
      <c r="K52" s="164"/>
      <c r="L52" s="39"/>
      <c r="M52" s="164"/>
      <c r="N52" s="39"/>
      <c r="O52" s="162"/>
      <c r="P52" s="39"/>
      <c r="Q52" s="164"/>
      <c r="R52" s="39"/>
      <c r="S52" s="154"/>
      <c r="T52" s="29"/>
      <c r="U52" s="156">
        <v>5</v>
      </c>
      <c r="V52" s="29">
        <f>13.67+5.466+9.6885</f>
        <v>28.8245</v>
      </c>
      <c r="W52" s="154">
        <f>U52</f>
        <v>5</v>
      </c>
      <c r="X52" s="29">
        <v>25.917400000000001</v>
      </c>
      <c r="Y52" s="154">
        <f>W52</f>
        <v>5</v>
      </c>
      <c r="Z52" s="29">
        <v>58.227999999999994</v>
      </c>
      <c r="AA52" s="59">
        <f>D52+F52+H52+J52+L52+N52+P52+R52+T52+V52+X52+Z52</f>
        <v>112.9699</v>
      </c>
    </row>
    <row r="53" spans="1:27" ht="53.25" customHeight="1" thickBot="1" x14ac:dyDescent="0.3">
      <c r="A53" s="161"/>
      <c r="B53" s="11" t="s">
        <v>24</v>
      </c>
      <c r="C53" s="163"/>
      <c r="D53" s="43"/>
      <c r="E53" s="165"/>
      <c r="F53" s="43"/>
      <c r="G53" s="165"/>
      <c r="H53" s="43"/>
      <c r="I53" s="165"/>
      <c r="J53" s="43"/>
      <c r="K53" s="165"/>
      <c r="L53" s="43"/>
      <c r="M53" s="165"/>
      <c r="N53" s="43"/>
      <c r="O53" s="163"/>
      <c r="P53" s="43"/>
      <c r="Q53" s="165"/>
      <c r="R53" s="43"/>
      <c r="S53" s="155"/>
      <c r="T53" s="30"/>
      <c r="U53" s="157"/>
      <c r="V53" s="30">
        <v>0</v>
      </c>
      <c r="W53" s="155"/>
      <c r="X53" s="30">
        <v>0</v>
      </c>
      <c r="Y53" s="155"/>
      <c r="Z53" s="30">
        <v>0</v>
      </c>
      <c r="AA53" s="60">
        <f t="shared" ref="AA53:AA54" si="16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9"/>
      <c r="D54" s="38">
        <f>D53+D52</f>
        <v>0</v>
      </c>
      <c r="E54" s="52"/>
      <c r="F54" s="53">
        <f>F53+F52</f>
        <v>0</v>
      </c>
      <c r="G54" s="129"/>
      <c r="H54" s="38">
        <f>SUM(H52,H53)</f>
        <v>0</v>
      </c>
      <c r="I54" s="129"/>
      <c r="J54" s="38">
        <f>SUM(J52,J53)</f>
        <v>0</v>
      </c>
      <c r="K54" s="38"/>
      <c r="L54" s="38">
        <f t="shared" ref="L54" si="17">SUM(L52,L53)</f>
        <v>0</v>
      </c>
      <c r="M54" s="129"/>
      <c r="N54" s="38">
        <f>SUM(N52,N53)</f>
        <v>0</v>
      </c>
      <c r="O54" s="48"/>
      <c r="P54" s="38">
        <f>SUM(P52,P53)</f>
        <v>0</v>
      </c>
      <c r="Q54" s="52"/>
      <c r="R54" s="53">
        <f t="shared" ref="R54" si="18">SUM(R52,R53)</f>
        <v>0</v>
      </c>
      <c r="S54" s="52"/>
      <c r="T54" s="53">
        <f t="shared" ref="T54" si="19">SUM(T52,T53)</f>
        <v>0</v>
      </c>
      <c r="U54" s="131"/>
      <c r="V54" s="31">
        <f>V53+V52</f>
        <v>28.8245</v>
      </c>
      <c r="W54" s="54"/>
      <c r="X54" s="55">
        <f t="shared" ref="X54" si="20">X53+X52</f>
        <v>25.917400000000001</v>
      </c>
      <c r="Y54" s="131"/>
      <c r="Z54" s="31">
        <f t="shared" ref="Z54" si="21">Z53+Z52</f>
        <v>58.227999999999994</v>
      </c>
      <c r="AA54" s="61">
        <f t="shared" si="16"/>
        <v>112.9699</v>
      </c>
    </row>
    <row r="55" spans="1:27" ht="33.75" customHeight="1" x14ac:dyDescent="0.25">
      <c r="A55" s="142" t="s">
        <v>32</v>
      </c>
      <c r="B55" s="143"/>
      <c r="C55" s="144">
        <f>C56+C57</f>
        <v>0</v>
      </c>
      <c r="D55" s="145"/>
      <c r="E55" s="144">
        <f>E56+E57</f>
        <v>0</v>
      </c>
      <c r="F55" s="145"/>
      <c r="G55" s="144">
        <f>G56+G57</f>
        <v>0</v>
      </c>
      <c r="H55" s="145"/>
      <c r="I55" s="144">
        <f>I56+I57</f>
        <v>0</v>
      </c>
      <c r="J55" s="145"/>
      <c r="K55" s="144">
        <f>K56+K57</f>
        <v>0</v>
      </c>
      <c r="L55" s="145"/>
      <c r="M55" s="144">
        <f>M56+M57</f>
        <v>0</v>
      </c>
      <c r="N55" s="145"/>
      <c r="O55" s="144">
        <f>O56+O57</f>
        <v>0</v>
      </c>
      <c r="P55" s="145"/>
      <c r="Q55" s="144">
        <f>Q56+Q57</f>
        <v>0</v>
      </c>
      <c r="R55" s="145"/>
      <c r="S55" s="144">
        <f>S56+S57</f>
        <v>0</v>
      </c>
      <c r="T55" s="145"/>
      <c r="U55" s="144">
        <f>U56+U57</f>
        <v>143.04300000000001</v>
      </c>
      <c r="V55" s="145"/>
      <c r="W55" s="144">
        <f>W56+W57</f>
        <v>162.43989999999999</v>
      </c>
      <c r="X55" s="145"/>
      <c r="Y55" s="144">
        <f>Y56+Y57</f>
        <v>236.43900000000002</v>
      </c>
      <c r="Z55" s="145"/>
      <c r="AA55" s="62">
        <f>SUM(C55:Z55)</f>
        <v>541.92190000000005</v>
      </c>
    </row>
    <row r="56" spans="1:27" ht="15.75" x14ac:dyDescent="0.25">
      <c r="A56" s="146" t="s">
        <v>23</v>
      </c>
      <c r="B56" s="147"/>
      <c r="C56" s="140">
        <f>D53+D45</f>
        <v>0</v>
      </c>
      <c r="D56" s="141"/>
      <c r="E56" s="140">
        <f>F53+F45</f>
        <v>0</v>
      </c>
      <c r="F56" s="141"/>
      <c r="G56" s="140">
        <f>H53+H45</f>
        <v>0</v>
      </c>
      <c r="H56" s="141"/>
      <c r="I56" s="140">
        <f>J53+J45</f>
        <v>0</v>
      </c>
      <c r="J56" s="141"/>
      <c r="K56" s="140">
        <f>L53+L45+L48</f>
        <v>0</v>
      </c>
      <c r="L56" s="141"/>
      <c r="M56" s="140">
        <f>N53+N45+N48</f>
        <v>0</v>
      </c>
      <c r="N56" s="141"/>
      <c r="O56" s="140">
        <f>P53+P45+P48</f>
        <v>0</v>
      </c>
      <c r="P56" s="141"/>
      <c r="Q56" s="140">
        <f t="shared" ref="Q56" si="22">R53+R45+R48</f>
        <v>0</v>
      </c>
      <c r="R56" s="141"/>
      <c r="S56" s="140">
        <f t="shared" ref="S56" si="23">T53+T45+T48</f>
        <v>0</v>
      </c>
      <c r="T56" s="141"/>
      <c r="U56" s="140">
        <f t="shared" ref="U56" si="24">V53+V45+V48</f>
        <v>0</v>
      </c>
      <c r="V56" s="141"/>
      <c r="W56" s="140">
        <f t="shared" ref="W56" si="25">X53+X45+X48</f>
        <v>0</v>
      </c>
      <c r="X56" s="141"/>
      <c r="Y56" s="140">
        <f t="shared" ref="Y56" si="26">Z53+Z45+Z48</f>
        <v>0</v>
      </c>
      <c r="Z56" s="141"/>
      <c r="AA56" s="63">
        <f>SUM(C56:Z56)</f>
        <v>0</v>
      </c>
    </row>
    <row r="57" spans="1:27" ht="16.5" thickBot="1" x14ac:dyDescent="0.3">
      <c r="A57" s="138" t="s">
        <v>25</v>
      </c>
      <c r="B57" s="139"/>
      <c r="C57" s="134">
        <f>D52+D51+D50+D47+D44+D43+D42</f>
        <v>0</v>
      </c>
      <c r="D57" s="135"/>
      <c r="E57" s="134">
        <f>F52+F51+F50+F47+F44+F43+F42</f>
        <v>0</v>
      </c>
      <c r="F57" s="135"/>
      <c r="G57" s="134">
        <f>H52+H51+H50+H47+H44+H43+H42</f>
        <v>0</v>
      </c>
      <c r="H57" s="135"/>
      <c r="I57" s="134">
        <f>J52+J51+J50+J47+J44+J43+J42</f>
        <v>0</v>
      </c>
      <c r="J57" s="135"/>
      <c r="K57" s="134">
        <f>L52+L51+L50+L47+L44+L43+L42</f>
        <v>0</v>
      </c>
      <c r="L57" s="135"/>
      <c r="M57" s="134">
        <f>N52+N51+N50+N47+N44+N43+N42</f>
        <v>0</v>
      </c>
      <c r="N57" s="135"/>
      <c r="O57" s="134">
        <f>P52+P51+P50+P47+P44+P43+P42</f>
        <v>0</v>
      </c>
      <c r="P57" s="135"/>
      <c r="Q57" s="134">
        <f>R52+R51+R50+R47+R44+R43+R42</f>
        <v>0</v>
      </c>
      <c r="R57" s="135"/>
      <c r="S57" s="134">
        <f>T52+T51+T50+T47+T44+T43+T42</f>
        <v>0</v>
      </c>
      <c r="T57" s="135"/>
      <c r="U57" s="134">
        <f>V52+V51+V50+V47+V44+V43+V42</f>
        <v>143.04300000000001</v>
      </c>
      <c r="V57" s="135"/>
      <c r="W57" s="134">
        <f>X52+X51+X50+X47+X44+X43+X42</f>
        <v>162.43989999999999</v>
      </c>
      <c r="X57" s="135"/>
      <c r="Y57" s="134">
        <f>Z52+Z51+Z50+Z47+Z44+Z43+Z42</f>
        <v>236.43900000000002</v>
      </c>
      <c r="Z57" s="135"/>
      <c r="AA57" s="64">
        <f>SUM(C57:Z57)</f>
        <v>541.92190000000005</v>
      </c>
    </row>
    <row r="58" spans="1:27" x14ac:dyDescent="0.25">
      <c r="O58" s="126"/>
      <c r="P58" s="127"/>
      <c r="R58" s="4"/>
    </row>
    <row r="59" spans="1:27" s="133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6"/>
      <c r="P59" s="127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3.75" customHeight="1" x14ac:dyDescent="0.3">
      <c r="B60" s="18"/>
      <c r="C60" s="18"/>
      <c r="D60" s="18"/>
      <c r="E60" s="18"/>
      <c r="F60" s="18"/>
      <c r="G60" s="18"/>
      <c r="H60" s="18"/>
      <c r="I60" s="65"/>
      <c r="J60" s="18"/>
      <c r="K60" s="18"/>
      <c r="L60" s="18"/>
      <c r="M60" s="18"/>
      <c r="N60" s="18"/>
      <c r="O60" s="18"/>
      <c r="P60" s="18"/>
      <c r="Q60" s="18"/>
      <c r="R60" s="4"/>
    </row>
    <row r="61" spans="1:27" ht="21" x14ac:dyDescent="0.3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18.75" x14ac:dyDescent="0.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7" ht="18.75" x14ac:dyDescent="0.3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7" x14ac:dyDescent="0.25">
      <c r="A64" s="19"/>
      <c r="P64" s="12"/>
      <c r="S64" s="12"/>
    </row>
    <row r="65" spans="1:24" x14ac:dyDescent="0.25">
      <c r="A65" s="19"/>
    </row>
    <row r="66" spans="1:24" x14ac:dyDescent="0.25">
      <c r="P66" s="4"/>
    </row>
    <row r="74" spans="1:24" x14ac:dyDescent="0.25">
      <c r="X74" s="4"/>
    </row>
  </sheetData>
  <mergeCells count="200">
    <mergeCell ref="A8:A11"/>
    <mergeCell ref="A29:AA29"/>
    <mergeCell ref="Y25:Z25"/>
    <mergeCell ref="U26:V26"/>
    <mergeCell ref="Q25:R25"/>
    <mergeCell ref="S25:T25"/>
    <mergeCell ref="Q26:R26"/>
    <mergeCell ref="S26:T26"/>
    <mergeCell ref="W26:X26"/>
    <mergeCell ref="Y26:Z26"/>
    <mergeCell ref="U27:V27"/>
    <mergeCell ref="W27:X27"/>
    <mergeCell ref="Y27:Z27"/>
    <mergeCell ref="O17:O18"/>
    <mergeCell ref="Q17:Q18"/>
    <mergeCell ref="G17:G18"/>
    <mergeCell ref="I17:I18"/>
    <mergeCell ref="K17:K18"/>
    <mergeCell ref="A17:A18"/>
    <mergeCell ref="C17:C18"/>
    <mergeCell ref="E17:E18"/>
    <mergeCell ref="Q27:R27"/>
    <mergeCell ref="E25:F25"/>
    <mergeCell ref="E26:F26"/>
    <mergeCell ref="M17:M18"/>
    <mergeCell ref="E27:F27"/>
    <mergeCell ref="G25:H25"/>
    <mergeCell ref="G26:H26"/>
    <mergeCell ref="A22:A23"/>
    <mergeCell ref="U22:U23"/>
    <mergeCell ref="W22:W23"/>
    <mergeCell ref="G27:H27"/>
    <mergeCell ref="A26:B26"/>
    <mergeCell ref="A27:B27"/>
    <mergeCell ref="C25:D25"/>
    <mergeCell ref="C26:D26"/>
    <mergeCell ref="C27:D27"/>
    <mergeCell ref="A25:B25"/>
    <mergeCell ref="C22:C23"/>
    <mergeCell ref="E22:E23"/>
    <mergeCell ref="G22:G23"/>
    <mergeCell ref="S27:T27"/>
    <mergeCell ref="U25:V25"/>
    <mergeCell ref="W25:X25"/>
    <mergeCell ref="K6:L6"/>
    <mergeCell ref="Y22:Y23"/>
    <mergeCell ref="O14:O15"/>
    <mergeCell ref="Q14:Q15"/>
    <mergeCell ref="S14:S15"/>
    <mergeCell ref="U14:U15"/>
    <mergeCell ref="W14:W15"/>
    <mergeCell ref="Y14:Y15"/>
    <mergeCell ref="C14:C15"/>
    <mergeCell ref="E14:E15"/>
    <mergeCell ref="G14:G15"/>
    <mergeCell ref="I14:I15"/>
    <mergeCell ref="K14:K15"/>
    <mergeCell ref="M14:M15"/>
    <mergeCell ref="S22:S23"/>
    <mergeCell ref="Q22:Q23"/>
    <mergeCell ref="I22:I23"/>
    <mergeCell ref="K22:K23"/>
    <mergeCell ref="M22:M23"/>
    <mergeCell ref="O22:O23"/>
    <mergeCell ref="S17:S18"/>
    <mergeCell ref="U17:U18"/>
    <mergeCell ref="W17:W18"/>
    <mergeCell ref="Y17:Y18"/>
    <mergeCell ref="I26:J26"/>
    <mergeCell ref="K26:L26"/>
    <mergeCell ref="M26:N26"/>
    <mergeCell ref="K27:L27"/>
    <mergeCell ref="M27:N27"/>
    <mergeCell ref="O25:P25"/>
    <mergeCell ref="O26:P26"/>
    <mergeCell ref="O27:P27"/>
    <mergeCell ref="I27:J27"/>
    <mergeCell ref="A1:AA1"/>
    <mergeCell ref="A2:AA2"/>
    <mergeCell ref="A3:AA3"/>
    <mergeCell ref="A4:AA4"/>
    <mergeCell ref="AA8:AA10"/>
    <mergeCell ref="B8:B12"/>
    <mergeCell ref="AA6:AA7"/>
    <mergeCell ref="I25:J25"/>
    <mergeCell ref="K25:L25"/>
    <mergeCell ref="M25:N25"/>
    <mergeCell ref="A14:A15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S52:S53"/>
    <mergeCell ref="U52:U53"/>
    <mergeCell ref="W52:W53"/>
    <mergeCell ref="Y52:Y53"/>
    <mergeCell ref="A47:A48"/>
    <mergeCell ref="C47:C48"/>
    <mergeCell ref="E47:E48"/>
    <mergeCell ref="G47:G48"/>
    <mergeCell ref="I47:I48"/>
    <mergeCell ref="K47:K48"/>
    <mergeCell ref="M47:M48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O47:O48"/>
    <mergeCell ref="Q47:Q48"/>
    <mergeCell ref="S47:S48"/>
    <mergeCell ref="U47:U48"/>
    <mergeCell ref="K56:L56"/>
    <mergeCell ref="M56:N56"/>
    <mergeCell ref="O56:P56"/>
    <mergeCell ref="Q56:R56"/>
    <mergeCell ref="S56:T56"/>
    <mergeCell ref="U56:V56"/>
    <mergeCell ref="W56:X56"/>
    <mergeCell ref="W47:W48"/>
    <mergeCell ref="Y56:Z56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56:B56"/>
    <mergeCell ref="C56:D56"/>
    <mergeCell ref="E56:F56"/>
    <mergeCell ref="G56:H56"/>
    <mergeCell ref="I56:J56"/>
    <mergeCell ref="S57:T57"/>
    <mergeCell ref="U57:V57"/>
    <mergeCell ref="W57:X57"/>
    <mergeCell ref="Y57:Z57"/>
    <mergeCell ref="A61:AA61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PTO1</cp:lastModifiedBy>
  <cp:lastPrinted>2021-01-11T07:46:14Z</cp:lastPrinted>
  <dcterms:created xsi:type="dcterms:W3CDTF">2017-03-10T04:38:13Z</dcterms:created>
  <dcterms:modified xsi:type="dcterms:W3CDTF">2021-01-11T08:00:58Z</dcterms:modified>
</cp:coreProperties>
</file>